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Ellen\Desktop\"/>
    </mc:Choice>
  </mc:AlternateContent>
  <xr:revisionPtr revIDLastSave="0" documentId="8_{64872E33-3CBD-49DE-ABF0-A04BFCD0CAFF}" xr6:coauthVersionLast="45" xr6:coauthVersionMax="45" xr10:uidLastSave="{00000000-0000-0000-0000-000000000000}"/>
  <bookViews>
    <workbookView xWindow="-108" yWindow="-108" windowWidth="23256" windowHeight="12600" xr2:uid="{00000000-000D-0000-FFFF-FFFF00000000}"/>
  </bookViews>
  <sheets>
    <sheet name="berekening" sheetId="1" r:id="rId1"/>
    <sheet name="handleiding" sheetId="2" r:id="rId2"/>
    <sheet name="Onderbouwing" sheetId="5" r:id="rId3"/>
    <sheet name="versiebeheer" sheetId="4" r:id="rId4"/>
  </sheets>
  <definedNames>
    <definedName name="_xlnm.Print_Area" localSheetId="0">berekening!$B$1:$J$107</definedName>
    <definedName name="_xlnm.Print_Area" localSheetId="1">handleiding!$B$1:$K$97</definedName>
    <definedName name="_xlnm.Print_Area" localSheetId="2">Onderbouwing!$B$1:$K$16</definedName>
    <definedName name="_xlnm.Print_Area" localSheetId="3">versiebeheer!$B$1:$G$38</definedName>
    <definedName name="_xlnm.Print_Titles" localSheetId="0">berekening!$1:$11</definedName>
    <definedName name="_xlnm.Print_Titles" localSheetId="1">handleiding!$1:$9</definedName>
    <definedName name="_xlnm.Print_Titles" localSheetId="2">Onderbouwing!$1:$9</definedName>
    <definedName name="_xlnm.Print_Titles" localSheetId="3">versiebeheer!$1:$6</definedName>
    <definedName name="constructie">berekening!$H$35</definedName>
    <definedName name="gammab_anker">berekening!$H$89</definedName>
    <definedName name="gammab_geo">berekening!$H$48</definedName>
    <definedName name="gammab_str">berekening!$H$68</definedName>
    <definedName name="materiaalmodel">berekening!$H$34</definedName>
    <definedName name="perc_anker">berekening!$H$91</definedName>
    <definedName name="perc_geo">berekening!$H$50</definedName>
    <definedName name="perc_str">berekening!$H$70</definedName>
    <definedName name="release_notes">versiebeheer!$B$7:$G$40</definedName>
    <definedName name="verankering">berekening!$H$36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 i="2" l="1"/>
  <c r="I2" i="5" l="1"/>
  <c r="F56" i="1" l="1"/>
  <c r="F57" i="1"/>
  <c r="F58" i="1"/>
  <c r="F59" i="1"/>
  <c r="G59" i="1" s="1"/>
  <c r="F60" i="1"/>
  <c r="G60" i="1" s="1"/>
  <c r="F61" i="1"/>
  <c r="G61" i="1" s="1"/>
  <c r="F62" i="1"/>
  <c r="G62" i="1" s="1"/>
  <c r="F63" i="1"/>
  <c r="G63" i="1" s="1"/>
  <c r="F64" i="1"/>
  <c r="G64" i="1" s="1"/>
  <c r="F65" i="1"/>
  <c r="G65" i="1" s="1"/>
  <c r="F55" i="1"/>
  <c r="H16" i="1" l="1"/>
  <c r="I36" i="1" l="1"/>
  <c r="F36" i="1"/>
  <c r="B36" i="1"/>
  <c r="J4" i="1" l="1"/>
  <c r="H4" i="1"/>
  <c r="H39" i="1" l="1"/>
  <c r="F2" i="4" l="1"/>
  <c r="F97" i="1" l="1"/>
  <c r="F98" i="1"/>
  <c r="F99" i="1"/>
  <c r="F100" i="1"/>
  <c r="F101" i="1"/>
  <c r="F102" i="1"/>
  <c r="F103" i="1"/>
  <c r="F104" i="1"/>
  <c r="F105" i="1"/>
  <c r="I105" i="1" s="1"/>
  <c r="F106" i="1"/>
  <c r="F96" i="1"/>
  <c r="C75" i="1"/>
  <c r="C96" i="1" s="1"/>
  <c r="B97" i="1"/>
  <c r="B98" i="1" s="1"/>
  <c r="B99" i="1" s="1"/>
  <c r="B100" i="1" s="1"/>
  <c r="B101" i="1" s="1"/>
  <c r="B102" i="1" s="1"/>
  <c r="B103" i="1" s="1"/>
  <c r="B104" i="1" s="1"/>
  <c r="B105" i="1" s="1"/>
  <c r="B106" i="1" s="1"/>
  <c r="F76" i="1"/>
  <c r="F77" i="1"/>
  <c r="F78" i="1"/>
  <c r="F79" i="1"/>
  <c r="F80" i="1"/>
  <c r="F81" i="1"/>
  <c r="F82" i="1"/>
  <c r="F83" i="1"/>
  <c r="F84" i="1"/>
  <c r="F85" i="1"/>
  <c r="F75" i="1"/>
  <c r="D85" i="1"/>
  <c r="D106" i="1" s="1"/>
  <c r="D84" i="1"/>
  <c r="D105" i="1" s="1"/>
  <c r="D83" i="1"/>
  <c r="D104" i="1" s="1"/>
  <c r="D82" i="1"/>
  <c r="D103" i="1" s="1"/>
  <c r="D81" i="1"/>
  <c r="D102" i="1" s="1"/>
  <c r="D80" i="1"/>
  <c r="D101" i="1" s="1"/>
  <c r="D79" i="1"/>
  <c r="D100" i="1" s="1"/>
  <c r="D78" i="1"/>
  <c r="D99" i="1" s="1"/>
  <c r="D77" i="1"/>
  <c r="D98" i="1" s="1"/>
  <c r="D76" i="1"/>
  <c r="D97" i="1" s="1"/>
  <c r="C77" i="1"/>
  <c r="C98" i="1" s="1"/>
  <c r="C78" i="1"/>
  <c r="C99" i="1" s="1"/>
  <c r="C79" i="1"/>
  <c r="C100" i="1" s="1"/>
  <c r="C80" i="1"/>
  <c r="C101" i="1" s="1"/>
  <c r="C81" i="1"/>
  <c r="C102" i="1" s="1"/>
  <c r="C82" i="1"/>
  <c r="C103" i="1" s="1"/>
  <c r="C83" i="1"/>
  <c r="C104" i="1" s="1"/>
  <c r="C84" i="1"/>
  <c r="C105" i="1" s="1"/>
  <c r="C85" i="1"/>
  <c r="C106" i="1" s="1"/>
  <c r="C76" i="1"/>
  <c r="C97" i="1" s="1"/>
  <c r="C10" i="1"/>
  <c r="B76" i="1"/>
  <c r="B77" i="1" s="1"/>
  <c r="B78" i="1" s="1"/>
  <c r="B79" i="1" s="1"/>
  <c r="B80" i="1" s="1"/>
  <c r="B81" i="1" s="1"/>
  <c r="B82" i="1" s="1"/>
  <c r="B83" i="1" s="1"/>
  <c r="B84" i="1" s="1"/>
  <c r="B85" i="1" s="1"/>
  <c r="H59" i="1"/>
  <c r="H63" i="1"/>
  <c r="B56" i="1"/>
  <c r="B57" i="1" s="1"/>
  <c r="B58" i="1" s="1"/>
  <c r="B59" i="1" s="1"/>
  <c r="B60" i="1" s="1"/>
  <c r="B61" i="1" s="1"/>
  <c r="B62" i="1" s="1"/>
  <c r="B63" i="1" s="1"/>
  <c r="B64" i="1" s="1"/>
  <c r="B65" i="1" s="1"/>
  <c r="H20" i="1"/>
  <c r="H23" i="1" s="1"/>
  <c r="H17" i="1"/>
  <c r="G84" i="1" l="1"/>
  <c r="H84" i="1"/>
  <c r="G80" i="1"/>
  <c r="H80" i="1"/>
  <c r="G104" i="1"/>
  <c r="H104" i="1"/>
  <c r="I100" i="1"/>
  <c r="H100" i="1"/>
  <c r="I62" i="1"/>
  <c r="H62" i="1"/>
  <c r="J83" i="1"/>
  <c r="H83" i="1"/>
  <c r="I79" i="1"/>
  <c r="H79" i="1"/>
  <c r="I103" i="1"/>
  <c r="H103" i="1"/>
  <c r="J65" i="1"/>
  <c r="H65" i="1"/>
  <c r="J61" i="1"/>
  <c r="H61" i="1"/>
  <c r="J82" i="1"/>
  <c r="H82" i="1"/>
  <c r="G106" i="1"/>
  <c r="H106" i="1"/>
  <c r="G102" i="1"/>
  <c r="H102" i="1"/>
  <c r="I102" i="1" s="1"/>
  <c r="J102" i="1" s="1"/>
  <c r="H64" i="1"/>
  <c r="H60" i="1"/>
  <c r="J85" i="1"/>
  <c r="H85" i="1"/>
  <c r="I81" i="1"/>
  <c r="H81" i="1"/>
  <c r="G105" i="1"/>
  <c r="H105" i="1"/>
  <c r="G101" i="1"/>
  <c r="H101" i="1"/>
  <c r="J81" i="1"/>
  <c r="J79" i="1"/>
  <c r="I104" i="1"/>
  <c r="I106" i="1"/>
  <c r="G85" i="1"/>
  <c r="G82" i="1"/>
  <c r="G81" i="1"/>
  <c r="G103" i="1"/>
  <c r="G100" i="1"/>
  <c r="J80" i="1"/>
  <c r="I101" i="1"/>
  <c r="I80" i="1"/>
  <c r="G83" i="1"/>
  <c r="G79" i="1"/>
  <c r="J84" i="1"/>
  <c r="J100" i="1"/>
  <c r="J101" i="1"/>
  <c r="J103" i="1"/>
  <c r="J104" i="1"/>
  <c r="J105" i="1"/>
  <c r="J106" i="1"/>
  <c r="I83" i="1"/>
  <c r="I84" i="1"/>
  <c r="I82" i="1"/>
  <c r="I85" i="1"/>
  <c r="I65" i="1"/>
  <c r="I61" i="1"/>
  <c r="J64" i="1"/>
  <c r="J60" i="1"/>
  <c r="I64" i="1"/>
  <c r="I60" i="1"/>
  <c r="J63" i="1"/>
  <c r="J59" i="1"/>
  <c r="I63" i="1"/>
  <c r="I59" i="1"/>
  <c r="J62" i="1"/>
  <c r="H27" i="1"/>
  <c r="H28" i="1" s="1"/>
  <c r="H40" i="1" l="1"/>
  <c r="H41" i="1" s="1"/>
  <c r="H42" i="1" s="1"/>
  <c r="G55" i="1" l="1"/>
  <c r="G57" i="1"/>
  <c r="G58" i="1"/>
  <c r="G56" i="1"/>
  <c r="G98" i="1"/>
  <c r="G96" i="1"/>
  <c r="G97" i="1"/>
  <c r="G99" i="1"/>
  <c r="G76" i="1"/>
  <c r="G77" i="1"/>
  <c r="G78" i="1"/>
  <c r="G75" i="1"/>
  <c r="H58" i="1" l="1"/>
  <c r="I58" i="1" s="1"/>
  <c r="J58" i="1" s="1"/>
  <c r="H97" i="1"/>
  <c r="I97" i="1" s="1"/>
  <c r="J97" i="1" s="1"/>
  <c r="H57" i="1"/>
  <c r="I57" i="1" s="1"/>
  <c r="J57" i="1" s="1"/>
  <c r="H77" i="1"/>
  <c r="I77" i="1" s="1"/>
  <c r="J77" i="1" s="1"/>
  <c r="H96" i="1"/>
  <c r="I96" i="1" s="1"/>
  <c r="H55" i="1"/>
  <c r="I55" i="1" s="1"/>
  <c r="H76" i="1"/>
  <c r="I76" i="1" s="1"/>
  <c r="J76" i="1" s="1"/>
  <c r="H98" i="1"/>
  <c r="I98" i="1" s="1"/>
  <c r="J98" i="1" s="1"/>
  <c r="H56" i="1"/>
  <c r="I56" i="1" s="1"/>
  <c r="J56" i="1" s="1"/>
  <c r="H75" i="1"/>
  <c r="I75" i="1" s="1"/>
  <c r="H99" i="1"/>
  <c r="I99" i="1" s="1"/>
  <c r="J99" i="1" s="1"/>
  <c r="H78" i="1"/>
  <c r="I78" i="1" s="1"/>
  <c r="J78" i="1" s="1"/>
  <c r="D55" i="1"/>
  <c r="J55" i="1" l="1"/>
  <c r="H49" i="1" s="1"/>
  <c r="H50" i="1" s="1"/>
  <c r="D75" i="1"/>
  <c r="D96" i="1" l="1"/>
  <c r="J96" i="1" s="1"/>
  <c r="H90" i="1" s="1"/>
  <c r="H91" i="1" s="1"/>
  <c r="J75" i="1"/>
  <c r="H69" i="1" s="1"/>
  <c r="H70" i="1" s="1"/>
</calcChain>
</file>

<file path=xl/sharedStrings.xml><?xml version="1.0" encoding="utf-8"?>
<sst xmlns="http://schemas.openxmlformats.org/spreadsheetml/2006/main" count="279" uniqueCount="182">
  <si>
    <t>β</t>
  </si>
  <si>
    <t>Freatische lijn in dijk hoger</t>
  </si>
  <si>
    <t>Aangepaste indringingslaag</t>
  </si>
  <si>
    <t>Dijktraject</t>
  </si>
  <si>
    <t>Maximaal toelaatbare faalkans dijktraject</t>
  </si>
  <si>
    <t>Betrouwbaarheidsindex dijktraject</t>
  </si>
  <si>
    <t>Fractie van de lengte gevoelig voor het faalmechanisme</t>
  </si>
  <si>
    <t>Lengte van onafhankelijke, equivalente vakken</t>
  </si>
  <si>
    <t>Lengte van het dijktraject</t>
  </si>
  <si>
    <t>Lengte-effectfactor</t>
  </si>
  <si>
    <t>Lengte-effect</t>
  </si>
  <si>
    <t>FAALKANSVERDELING</t>
  </si>
  <si>
    <t>Faalkansbegroting macrostabiliteit binnenwaarts</t>
  </si>
  <si>
    <t>Faalkanseis doorsnede niveau</t>
  </si>
  <si>
    <t>Betrouwbaarheidsindex doorsnedeniveau</t>
  </si>
  <si>
    <t>[1/jaar]</t>
  </si>
  <si>
    <t>[-]</t>
  </si>
  <si>
    <t>a</t>
  </si>
  <si>
    <t>b</t>
  </si>
  <si>
    <t>[m]</t>
  </si>
  <si>
    <t>N</t>
  </si>
  <si>
    <t>ω</t>
  </si>
  <si>
    <t>Faalkanseis doorsnede incl. lengte-effeect</t>
  </si>
  <si>
    <r>
      <t>P</t>
    </r>
    <r>
      <rPr>
        <vertAlign val="subscript"/>
        <sz val="10"/>
        <rFont val="Segoe UI"/>
        <family val="2"/>
      </rPr>
      <t>max</t>
    </r>
  </si>
  <si>
    <r>
      <t>β</t>
    </r>
    <r>
      <rPr>
        <vertAlign val="subscript"/>
        <sz val="10"/>
        <rFont val="Segoe UI"/>
        <family val="2"/>
      </rPr>
      <t>max</t>
    </r>
  </si>
  <si>
    <r>
      <t>L</t>
    </r>
    <r>
      <rPr>
        <vertAlign val="subscript"/>
        <sz val="10"/>
        <rFont val="Segoe UI"/>
        <family val="2"/>
      </rPr>
      <t>traject</t>
    </r>
  </si>
  <si>
    <r>
      <t>P</t>
    </r>
    <r>
      <rPr>
        <vertAlign val="subscript"/>
        <sz val="10"/>
        <rFont val="Segoe UI"/>
        <family val="2"/>
      </rPr>
      <t>eis;dsn</t>
    </r>
  </si>
  <si>
    <r>
      <t>β</t>
    </r>
    <r>
      <rPr>
        <vertAlign val="subscript"/>
        <sz val="10"/>
        <rFont val="Segoe UI"/>
        <family val="2"/>
      </rPr>
      <t>eis;dsn</t>
    </r>
  </si>
  <si>
    <t>UITGANGSPUNTEN BEREKENING</t>
  </si>
  <si>
    <t>Materiaalmodel</t>
  </si>
  <si>
    <t>=</t>
  </si>
  <si>
    <t>Constructief versterkte dijk?</t>
  </si>
  <si>
    <t>ja</t>
  </si>
  <si>
    <t>ja/nee</t>
  </si>
  <si>
    <t>CSSM/MC</t>
  </si>
  <si>
    <t>Algemeen</t>
  </si>
  <si>
    <t>Verdeling onafhankelijke oorzaken</t>
  </si>
  <si>
    <t>[%]</t>
  </si>
  <si>
    <t>Faalkansdecompositie onafhankelijke oorzaken</t>
  </si>
  <si>
    <t>Faalkanseis onafhankelijke oorzaak</t>
  </si>
  <si>
    <t>Schadefactor</t>
  </si>
  <si>
    <t>Betrouwbaarheidsindex onafhankelijke oorzaak</t>
  </si>
  <si>
    <r>
      <t>P</t>
    </r>
    <r>
      <rPr>
        <vertAlign val="subscript"/>
        <sz val="10"/>
        <rFont val="Segoe UI"/>
        <family val="2"/>
      </rPr>
      <t>eis;dsn;deel</t>
    </r>
  </si>
  <si>
    <r>
      <t>β</t>
    </r>
    <r>
      <rPr>
        <vertAlign val="subscript"/>
        <sz val="10"/>
        <rFont val="Segoe UI"/>
        <family val="2"/>
      </rPr>
      <t>eis;dsn;deel</t>
    </r>
  </si>
  <si>
    <r>
      <t>γ</t>
    </r>
    <r>
      <rPr>
        <vertAlign val="subscript"/>
        <sz val="10"/>
        <rFont val="Segoe UI"/>
        <family val="2"/>
      </rPr>
      <t>n;eis</t>
    </r>
  </si>
  <si>
    <t>SF</t>
  </si>
  <si>
    <t>Schematisering</t>
  </si>
  <si>
    <t>Aangepaste grondopbouw</t>
  </si>
  <si>
    <t>Basis schematisering</t>
  </si>
  <si>
    <t>Keuze schematiseringsfactor:</t>
  </si>
  <si>
    <t>Geotechnische instabiliteit</t>
  </si>
  <si>
    <t>Falen van constructie</t>
  </si>
  <si>
    <t>Falen van verankering</t>
  </si>
  <si>
    <t>Tabel 1 Uitwerking schematiseringsfactor voor geotechnische instabiliteit</t>
  </si>
  <si>
    <t>SCHEMATISERINGSFACTOR</t>
  </si>
  <si>
    <t>Project</t>
  </si>
  <si>
    <t>Projectcode</t>
  </si>
  <si>
    <t>Onderwerp</t>
  </si>
  <si>
    <t>Adviseur</t>
  </si>
  <si>
    <t>Datum</t>
  </si>
  <si>
    <t>SPREADSHEET</t>
  </si>
  <si>
    <t>BEPALING SCHEMATISERINGSFACTOR</t>
  </si>
  <si>
    <t>Percentage van toelaatbare faalkans</t>
  </si>
  <si>
    <r>
      <t>Totale faalkans S</t>
    </r>
    <r>
      <rPr>
        <vertAlign val="subscript"/>
        <sz val="10"/>
        <rFont val="Segoe UI"/>
        <family val="2"/>
      </rPr>
      <t>0</t>
    </r>
    <r>
      <rPr>
        <sz val="10"/>
        <rFont val="Segoe UI"/>
        <family val="2"/>
      </rPr>
      <t xml:space="preserve"> t/m S</t>
    </r>
    <r>
      <rPr>
        <vertAlign val="subscript"/>
        <sz val="10"/>
        <rFont val="Segoe UI"/>
        <family val="2"/>
      </rPr>
      <t>10</t>
    </r>
  </si>
  <si>
    <t>Project omschrijving</t>
  </si>
  <si>
    <t>Bepaling schematiseringsfactor voor dijkdoorsnede xx</t>
  </si>
  <si>
    <t>ir. A.D. Viseur</t>
  </si>
  <si>
    <r>
      <t>γ</t>
    </r>
    <r>
      <rPr>
        <vertAlign val="subscript"/>
        <sz val="10"/>
        <rFont val="Segoe UI"/>
        <family val="2"/>
      </rPr>
      <t>b;geo</t>
    </r>
  </si>
  <si>
    <r>
      <t>P</t>
    </r>
    <r>
      <rPr>
        <vertAlign val="subscript"/>
        <sz val="10"/>
        <rFont val="Segoe UI"/>
        <family val="2"/>
      </rPr>
      <t>f;geo</t>
    </r>
  </si>
  <si>
    <r>
      <t>γ</t>
    </r>
    <r>
      <rPr>
        <vertAlign val="subscript"/>
        <sz val="10"/>
        <rFont val="Segoe UI"/>
        <family val="2"/>
      </rPr>
      <t>b;str</t>
    </r>
  </si>
  <si>
    <r>
      <t>P</t>
    </r>
    <r>
      <rPr>
        <vertAlign val="subscript"/>
        <sz val="10"/>
        <rFont val="Segoe UI"/>
        <family val="2"/>
      </rPr>
      <t>f;str</t>
    </r>
  </si>
  <si>
    <t>M</t>
  </si>
  <si>
    <t>[kNm/m]</t>
  </si>
  <si>
    <t>F</t>
  </si>
  <si>
    <t>[kN/anker]</t>
  </si>
  <si>
    <r>
      <t>γ</t>
    </r>
    <r>
      <rPr>
        <vertAlign val="subscript"/>
        <sz val="10"/>
        <rFont val="Segoe UI"/>
        <family val="2"/>
      </rPr>
      <t>b;anker</t>
    </r>
  </si>
  <si>
    <r>
      <t>P</t>
    </r>
    <r>
      <rPr>
        <vertAlign val="subscript"/>
        <sz val="10"/>
        <rFont val="Segoe UI"/>
        <family val="2"/>
      </rPr>
      <t>f;anker</t>
    </r>
  </si>
  <si>
    <t>Auteur</t>
  </si>
  <si>
    <t>HANDLEIDING</t>
  </si>
  <si>
    <t>datum</t>
  </si>
  <si>
    <t>revisie</t>
  </si>
  <si>
    <t>updates / aanpassingen</t>
  </si>
  <si>
    <t>locatie van wijzigingen</t>
  </si>
  <si>
    <t>VERSIEBEHEER</t>
  </si>
  <si>
    <t>opgesteld door</t>
  </si>
  <si>
    <t>gecontroleerd door</t>
  </si>
  <si>
    <t>E. Calle</t>
  </si>
  <si>
    <t>M. de Visser</t>
  </si>
  <si>
    <t>R. Jongejan</t>
  </si>
  <si>
    <t>rekenblokje ontwikkeld en vrijgegeven via Helpdesk Water</t>
  </si>
  <si>
    <t>extra rekenblokje voor macrostabiliteit bij toepassing CSSM</t>
  </si>
  <si>
    <t>update naar OI2014</t>
  </si>
  <si>
    <r>
      <t>S</t>
    </r>
    <r>
      <rPr>
        <vertAlign val="subscript"/>
        <sz val="10"/>
        <color rgb="FF005D76"/>
        <rFont val="Segoe UI Semibold"/>
        <family val="2"/>
      </rPr>
      <t>i</t>
    </r>
  </si>
  <si>
    <r>
      <t>P(S</t>
    </r>
    <r>
      <rPr>
        <vertAlign val="subscript"/>
        <sz val="10"/>
        <color rgb="FF005D76"/>
        <rFont val="Segoe UI Semibold"/>
        <family val="2"/>
      </rPr>
      <t>i</t>
    </r>
    <r>
      <rPr>
        <sz val="10"/>
        <color rgb="FF005D76"/>
        <rFont val="Segoe UI Semibold"/>
        <family val="2"/>
      </rPr>
      <t>)</t>
    </r>
  </si>
  <si>
    <r>
      <t>F(D|S</t>
    </r>
    <r>
      <rPr>
        <vertAlign val="subscript"/>
        <sz val="10"/>
        <color rgb="FF005D76"/>
        <rFont val="Segoe UI Semibold"/>
        <family val="2"/>
      </rPr>
      <t>i</t>
    </r>
    <r>
      <rPr>
        <sz val="10"/>
        <color rgb="FF005D76"/>
        <rFont val="Segoe UI Semibold"/>
        <family val="2"/>
      </rPr>
      <t>)</t>
    </r>
  </si>
  <si>
    <r>
      <t>P</t>
    </r>
    <r>
      <rPr>
        <vertAlign val="subscript"/>
        <sz val="10"/>
        <color rgb="FF005D76"/>
        <rFont val="Segoe UI Semibold"/>
        <family val="2"/>
      </rPr>
      <t>f</t>
    </r>
    <r>
      <rPr>
        <sz val="10"/>
        <color rgb="FF005D76"/>
        <rFont val="Segoe UI Semibold"/>
        <family val="2"/>
      </rPr>
      <t>(D|S</t>
    </r>
    <r>
      <rPr>
        <vertAlign val="subscript"/>
        <sz val="10"/>
        <color rgb="FF005D76"/>
        <rFont val="Segoe UI Semibold"/>
        <family val="2"/>
      </rPr>
      <t>i</t>
    </r>
    <r>
      <rPr>
        <sz val="10"/>
        <color rgb="FF005D76"/>
        <rFont val="Segoe UI Semibold"/>
        <family val="2"/>
      </rPr>
      <t>)</t>
    </r>
  </si>
  <si>
    <r>
      <t>P</t>
    </r>
    <r>
      <rPr>
        <vertAlign val="subscript"/>
        <sz val="10"/>
        <color rgb="FF005D76"/>
        <rFont val="Segoe UI Semibold"/>
        <family val="2"/>
      </rPr>
      <t>f</t>
    </r>
    <r>
      <rPr>
        <sz val="10"/>
        <color rgb="FF005D76"/>
        <rFont val="Segoe UI Semibold"/>
        <family val="2"/>
      </rPr>
      <t>(D|S</t>
    </r>
    <r>
      <rPr>
        <vertAlign val="subscript"/>
        <sz val="10"/>
        <color rgb="FF005D76"/>
        <rFont val="Segoe UI Semibold"/>
        <family val="2"/>
      </rPr>
      <t>i</t>
    </r>
    <r>
      <rPr>
        <sz val="10"/>
        <color rgb="FF005D76"/>
        <rFont val="Segoe UI Semibold"/>
        <family val="2"/>
      </rPr>
      <t>)∙P(S</t>
    </r>
    <r>
      <rPr>
        <vertAlign val="subscript"/>
        <sz val="10"/>
        <color rgb="FF005D76"/>
        <rFont val="Segoe UI Semibold"/>
        <family val="2"/>
      </rPr>
      <t>i</t>
    </r>
    <r>
      <rPr>
        <sz val="10"/>
        <color rgb="FF005D76"/>
        <rFont val="Segoe UI Semibold"/>
        <family val="2"/>
      </rPr>
      <t>)</t>
    </r>
  </si>
  <si>
    <r>
      <t>- toevoeging berekening faalkans op doorsnedeniveau (i.p.v. schadefactor als uitgangspunt);
- samenvoegen MC/CSSM sheet (formule γ</t>
    </r>
    <r>
      <rPr>
        <vertAlign val="subscript"/>
        <sz val="10"/>
        <rFont val="Segoe UI"/>
        <family val="2"/>
      </rPr>
      <t>n</t>
    </r>
    <r>
      <rPr>
        <sz val="10"/>
        <rFont val="Segoe UI"/>
        <family val="2"/>
      </rPr>
      <t xml:space="preserve"> naar β en visa versa nu o.b.v invoercel 'Materiaalmodel');
- toevoeging faalkansdecompositie voor constructief versterkte dijk;
- berekening schematiseringsfactor geotechnisch falen o.b.v. berekende SF i.p.v. ΔSF;
- toevoeging schematiseringsfactor constructief falen o.b.v. moment M en schematiseringsfactor falen anker o.b.v. ankerkracht F;
- tabel 'nieuwe schatting schematiseringsfactor' verwijderd. Minimale schematiseringsfactor kan gevonden worden met de buttons 'Optimaliseer'.</t>
    </r>
  </si>
  <si>
    <t>Tabel 3 Uitwerking schematiseringsfactor voor falen van verankering</t>
  </si>
  <si>
    <t>Tabel 2 Uitwerking schematiseringsfactor voor falen van constructie</t>
  </si>
  <si>
    <t>Handleiding afleiding Schematiseringsfactor</t>
  </si>
  <si>
    <t>Stap 1a) basisschematisatie</t>
  </si>
  <si>
    <t>Uitgangspunt is de basisschematisering gebruik makend van het van het beschikbare grondonderzoek en gegevens over de waterspanningen en geometrie. Dit is een normale, veilige schematisering, op basis van de richtlijnen uit de Leidraden en Technische Rapporten. Dit wordt hier de ‘basisschematisering’ genoemd. Bij het opstellen van de basisschematisering worden keuzes gemaakt omtrent onder andere:</t>
  </si>
  <si>
    <r>
      <t>·</t>
    </r>
    <r>
      <rPr>
        <sz val="7"/>
        <rFont val="Times New Roman"/>
        <family val="1"/>
      </rPr>
      <t xml:space="preserve">         </t>
    </r>
    <r>
      <rPr>
        <sz val="11"/>
        <rFont val="Calibri"/>
        <family val="2"/>
      </rPr>
      <t>maatgevend of representatief dwarsprofiel;</t>
    </r>
  </si>
  <si>
    <r>
      <t>·</t>
    </r>
    <r>
      <rPr>
        <sz val="7"/>
        <rFont val="Times New Roman"/>
        <family val="1"/>
      </rPr>
      <t xml:space="preserve">         </t>
    </r>
    <r>
      <rPr>
        <sz val="11"/>
        <rFont val="Calibri"/>
        <family val="2"/>
      </rPr>
      <t>geometrie;</t>
    </r>
  </si>
  <si>
    <r>
      <t>·</t>
    </r>
    <r>
      <rPr>
        <sz val="7"/>
        <rFont val="Times New Roman"/>
        <family val="1"/>
      </rPr>
      <t xml:space="preserve">         </t>
    </r>
    <r>
      <rPr>
        <sz val="11"/>
        <rFont val="Calibri"/>
        <family val="2"/>
      </rPr>
      <t>laagdikten;</t>
    </r>
  </si>
  <si>
    <r>
      <t>·</t>
    </r>
    <r>
      <rPr>
        <sz val="7"/>
        <rFont val="Times New Roman"/>
        <family val="1"/>
      </rPr>
      <t xml:space="preserve">         </t>
    </r>
    <r>
      <rPr>
        <sz val="11"/>
        <rFont val="Calibri"/>
        <family val="2"/>
      </rPr>
      <t>waterspanningen.</t>
    </r>
  </si>
  <si>
    <t>Opmerking:</t>
  </si>
  <si>
    <t>De ‘gebruikelijke werkwijze’ hoeft niet te leiden tot een eenduidige keuze van de basisschematisering. Er zijn immers geen sluitende recepten of richtlijnen voor de afweging van onzekerheden. Eenduidigheid is ook niet echt nodig, omdat de analyse met het stappenplan aan zal geven of de gekozen basisschematisering, gezien de onzekerheden, een goede keuze is, onvoldoende conservatief, of wellicht juist te conservatief. Met welke basisschematisering we beginnen is dus theoretisch niet van belang, de procedure leidt tot een acceptabele keuze met bijbehorende schematiseringfactor. Praktisch is een zo goed mogelijke keuze voor de eerste basisschematisering uiteraard wel van belang, omdat de stappenprocedure dan het minst bewerkelijk is. Afweging bij die keuze op basis van goede ingenieursintuïtie blijft dus belangrijk, maar het ontbreken ervan is niet desastreus. Een strikte voorwaarde is wel dat alle (substantiële) onzekerheden (afwijkende schematiseringscenario’s en bijbehorende kansen) goed in beeld gebracht zijn.</t>
  </si>
  <si>
    <t>Stap 1b) Opstellen ontwerp</t>
  </si>
  <si>
    <t>Met het geschematiseerde profiel wordt een ontwerp opgesteld, rekening houdend met de schadefactor en een schematiseringfactor</t>
  </si>
  <si>
    <t xml:space="preserve">Schadefactor: Voor groene dijken (gronddijk) kan de reguliere schadefactor volgend uit de doelbetrouwbaarheid worden gehanteerd. Voor constructief versterkte dijken dient bij de bepaling van de schematiseringsfactor de schadefactor na faalkansdecompositie te worden gehanteerd. </t>
  </si>
  <si>
    <t>Schematiseringsfactor: Voor de schematiseringsfactor dient een aanname te worden gedaan voor de aan te houden schematiseringsfactor. Een bovengrens voor de aan te houden schematiseringsfactor is 1,3. De factor mag lager worden gekozen mits in stap 3 en 4 wordt aangetoond dat de schematiseringsonzekerheden voldoende worden afgedekt met deze lagere schematiseringsfactor.</t>
  </si>
  <si>
    <t>Stap 2: Nagaan of reductie van de schematiseringfactor nuttig is</t>
  </si>
  <si>
    <t>Een betere beschrijving en onderbouwing van de onzekerheden die een rol spelen in de schematisering of een reductie van die onzekerheden kan een schematisering-factor opleveren die lager is dan de waarde van 1,3. Het is echter mogelijk dat hiertoe aanvullend grondonderzoek nodig is. Niet in alle gevallen is een lagere schematiseringfactor nodig of nuttig. Dit kan bijvoorbeeld het geval zijn als een eventuele reductie in het ontwerp niet nodig of gewenst is.  Indien reductie van de schematiseringfactor niet nodig of nuttig is, hoeven de  stappen 3 – 4 niet doorlopen te worden.</t>
  </si>
  <si>
    <t>Stap 3a: Identificeren onzekerheden</t>
  </si>
  <si>
    <t>In stap 1 is de basisschematisering opgesteld. Bij het opstellen ervan zijn keuzen gemaakt betreffende:</t>
  </si>
  <si>
    <r>
      <t>·</t>
    </r>
    <r>
      <rPr>
        <sz val="7"/>
        <rFont val="Times New Roman"/>
        <family val="1"/>
      </rPr>
      <t xml:space="preserve">         </t>
    </r>
    <r>
      <rPr>
        <sz val="11"/>
        <rFont val="Calibri"/>
        <family val="2"/>
      </rPr>
      <t>bodemopbouw: niveau van laagscheidingen en het al dan niet aanwezig zijn van bepaalde lagen;</t>
    </r>
  </si>
  <si>
    <r>
      <t>·</t>
    </r>
    <r>
      <rPr>
        <sz val="7"/>
        <rFont val="Times New Roman"/>
        <family val="1"/>
      </rPr>
      <t xml:space="preserve">         </t>
    </r>
    <r>
      <rPr>
        <sz val="11"/>
        <rFont val="Calibri"/>
        <family val="2"/>
      </rPr>
      <t>waterspanningen en ligging freatische lijn;</t>
    </r>
  </si>
  <si>
    <r>
      <t>·</t>
    </r>
    <r>
      <rPr>
        <sz val="7"/>
        <rFont val="Times New Roman"/>
        <family val="1"/>
      </rPr>
      <t xml:space="preserve">         </t>
    </r>
    <r>
      <rPr>
        <sz val="11"/>
        <rFont val="Calibri"/>
        <family val="2"/>
      </rPr>
      <t>geometrie van de dijk;</t>
    </r>
  </si>
  <si>
    <r>
      <t>·</t>
    </r>
    <r>
      <rPr>
        <sz val="7"/>
        <rFont val="Times New Roman"/>
        <family val="1"/>
      </rPr>
      <t xml:space="preserve">         </t>
    </r>
    <r>
      <rPr>
        <sz val="11"/>
        <rFont val="Calibri"/>
        <family val="2"/>
      </rPr>
      <t>grootte van de verkeersbelasting;</t>
    </r>
  </si>
  <si>
    <r>
      <t>·</t>
    </r>
    <r>
      <rPr>
        <sz val="7"/>
        <rFont val="Times New Roman"/>
        <family val="1"/>
      </rPr>
      <t xml:space="preserve">         </t>
    </r>
    <r>
      <rPr>
        <sz val="11"/>
        <rFont val="Calibri"/>
        <family val="2"/>
      </rPr>
      <t>mate van consolidatie van grondlagen;</t>
    </r>
  </si>
  <si>
    <r>
      <t>·</t>
    </r>
    <r>
      <rPr>
        <sz val="7"/>
        <rFont val="Times New Roman"/>
        <family val="1"/>
      </rPr>
      <t xml:space="preserve">         </t>
    </r>
    <r>
      <rPr>
        <sz val="11"/>
        <rFont val="Calibri"/>
        <family val="2"/>
      </rPr>
      <t>eventuele uitvoerings- of onderhoudsaspecten (voor zover die van invloed kunnen zijn op waterspanningen bij ontwerp- of toetsbelastingen);</t>
    </r>
  </si>
  <si>
    <r>
      <t>·</t>
    </r>
    <r>
      <rPr>
        <sz val="7"/>
        <rFont val="Times New Roman"/>
        <family val="1"/>
      </rPr>
      <t xml:space="preserve">         </t>
    </r>
    <r>
      <rPr>
        <sz val="11"/>
        <rFont val="Calibri"/>
        <family val="2"/>
      </rPr>
      <t>eventuele beheeraspecten (voor zover die van invloed kunnen zijn op waterspanningen bij ontwerp- of toetsbelastingen).</t>
    </r>
  </si>
  <si>
    <t>Hiertoe worden de onzekerheden in alle onderdelen van de schematisering beschreven en wordt ingeschat of voor bepaalde onderdelen een ongunstigere situatie mogelijk is, dan in de basisschematisering is opgenomen.
Vragen die hierbij beantwoord moeten worden zijn:</t>
  </si>
  <si>
    <r>
      <t>·</t>
    </r>
    <r>
      <rPr>
        <sz val="7"/>
        <rFont val="Times New Roman"/>
        <family val="1"/>
      </rPr>
      <t xml:space="preserve">         </t>
    </r>
    <r>
      <rPr>
        <sz val="11"/>
        <rFont val="Calibri"/>
        <family val="2"/>
      </rPr>
      <t>Is het denkbaar dat, gezien de kennis en beschikbare informatie, de werkelijkheid conform die afwijkingen is? Voor elk van de geïnventariseerde afwijkingen dient die vraag beantwoord te worden. Alleen wanneer de afwijking (zo goed als) zeker uitgesloten kan worden, wordt de afwijking verder buiten beschouwing gelaten.</t>
    </r>
  </si>
  <si>
    <r>
      <t>·</t>
    </r>
    <r>
      <rPr>
        <sz val="7"/>
        <rFont val="Times New Roman"/>
        <family val="1"/>
      </rPr>
      <t xml:space="preserve">         </t>
    </r>
    <r>
      <rPr>
        <sz val="11"/>
        <rFont val="Calibri"/>
        <family val="2"/>
      </rPr>
      <t>welke mogelijke substantiële afwijkingen van de basisschematisering kunnen een nadelige invloed op de berekende stabiliteitsfactor en belastingen hebben?</t>
    </r>
  </si>
  <si>
    <t>Opmerkingen hierbij:</t>
  </si>
  <si>
    <t>Inhoudelijk</t>
  </si>
  <si>
    <t>Ook zaken die bij het grondonderzoek niet aan het licht zijn gekomen, maar op basis van gebiedskennis, geologische kennis en dergelijke niet uitgesloten kunnen worden, zijn hierbij van belang;</t>
  </si>
  <si>
    <r>
      <t>·</t>
    </r>
    <r>
      <rPr>
        <sz val="7"/>
        <rFont val="Times New Roman"/>
        <family val="1"/>
      </rPr>
      <t xml:space="preserve">         </t>
    </r>
    <r>
      <rPr>
        <sz val="11"/>
        <rFont val="Calibri"/>
        <family val="2"/>
      </rPr>
      <t>De grondeigenschappen moeten hierbij niet worden beschouwd: variaties in de grondeigenschappen zijn middels het onderzoek, de daarop uitgevoerde statistische analyse en het toepassen van partiële materiaalfactoren al in rekening gebracht;</t>
    </r>
  </si>
  <si>
    <r>
      <t>·</t>
    </r>
    <r>
      <rPr>
        <sz val="7"/>
        <rFont val="Times New Roman"/>
        <family val="1"/>
      </rPr>
      <t xml:space="preserve">         </t>
    </r>
    <r>
      <rPr>
        <sz val="11"/>
        <rFont val="Calibri"/>
        <family val="2"/>
      </rPr>
      <t>De variaties in de diverse parameters zal meestal minder groot zijn, als een kleiner traject wordt beschouwd. Voor een berekening van een profiel dat maatgevend is voor een klein traject wordt daarom in principe een lagere schematiseringfactor gevonden, dan wanneer een profiel voor een langer traject maatgevend wordt gesteld. Dit is vanzelfsprekend afhankelijk van de basisschematisering en de mate waarin die veilig is opgesteld. Meer profielen doorrekenen levert minder onzekerheden per berekening en daarmee een meer gedetailleerd ontwerp.</t>
    </r>
  </si>
  <si>
    <r>
      <t>·</t>
    </r>
    <r>
      <rPr>
        <sz val="7"/>
        <rFont val="Times New Roman"/>
        <family val="1"/>
      </rPr>
      <t xml:space="preserve">         </t>
    </r>
    <r>
      <rPr>
        <sz val="11"/>
        <rFont val="Calibri"/>
        <family val="2"/>
      </rPr>
      <t>Indien onzekerheden op andere wijze worden ingeperkt, hoeven de effecten hiervan niet beschouwd te worden. D</t>
    </r>
    <r>
      <rPr>
        <sz val="10"/>
        <rFont val="Segoe UI"/>
        <family val="2"/>
      </rPr>
      <t>it kan bijvoorbeeld het geval zijn bij nieuw aan te brengen grondlichamen. Indien de geometrie en opbouw in voldoende mate worden verzekerd middels de specificaties in het bestek en controle van de realisatie of beheeraspecten, die voldoende zijn vastgelegd in draaiboeken.</t>
    </r>
  </si>
  <si>
    <t>Met betrekking tot de methode voor het bepalen van de schematiseringfactor:</t>
  </si>
  <si>
    <t>De te beschouwen afwijkingen moeten elkaar onderling uitsluiten. Bijvoorbeeld:</t>
  </si>
  <si>
    <r>
      <t>·</t>
    </r>
    <r>
      <rPr>
        <sz val="7"/>
        <rFont val="Times New Roman"/>
        <family val="1"/>
      </rPr>
      <t xml:space="preserve">         </t>
    </r>
    <r>
      <rPr>
        <sz val="11"/>
        <rFont val="Calibri"/>
        <family val="2"/>
      </rPr>
      <t>Het is mogelijk dat 2 scenario’s die gecombineerd worden in één berekening een grotere invloed hebben op de schematiseringfactor dan beide scenario’s afzonderlijk; als 2 scenario’s worden gecombineerd, dan is de kans op voorkomen van deze combinatie gelijk aan het product van de afzonderlijk kansen, omdat de scenario’s onafhankelijk zijn;</t>
    </r>
  </si>
  <si>
    <r>
      <t>·</t>
    </r>
    <r>
      <rPr>
        <sz val="7"/>
        <rFont val="Times New Roman"/>
        <family val="1"/>
      </rPr>
      <t xml:space="preserve">         </t>
    </r>
    <r>
      <rPr>
        <sz val="11"/>
        <rFont val="Calibri"/>
        <family val="2"/>
      </rPr>
      <t>Ook scenario’s die ‘’vrijwel uitgesloten’’ zijn maar wellicht een grote invloed hebben op de stabiliteit, moeten worden beschouwd (kleine kans maar grote gevolgen);</t>
    </r>
  </si>
  <si>
    <r>
      <t>·</t>
    </r>
    <r>
      <rPr>
        <sz val="7"/>
        <rFont val="Times New Roman"/>
        <family val="1"/>
      </rPr>
      <t xml:space="preserve">         </t>
    </r>
    <r>
      <rPr>
        <sz val="11"/>
        <rFont val="Calibri"/>
        <family val="2"/>
      </rPr>
      <t>Als er twijfel is of een bepaald scenario een relevant effect op de stabiliteit kan hebben, is het aan te raden dit scenario ook in beschouwing te nemen.</t>
    </r>
  </si>
  <si>
    <t>Een schematisering die van de basisschematisering afwijkt wordt een scenario genoemd. Voor ieder scenario wordt de kans van optreden geschat. Dit gebeurt op basis van ‘expert judgement’’, maar wel beargumenteerd op basis van onderzoek en/of gebiedskennis. Het betreft scenario’s die een ongunstige invloed op de  stabiliteit hebben ten opzichte van de basisschematisering.</t>
  </si>
  <si>
    <t>In onderstaande tabel is als referentie de (reken)kans van optreden van een bepaalde gebeurtenis gekoppeld aan een verbale expressie (vrij naar Lacasse et al [15]).</t>
  </si>
  <si>
    <t>verbale expressie</t>
  </si>
  <si>
    <t>(reken) kans op optreden in %</t>
  </si>
  <si>
    <t>onwaarschijnlijk</t>
  </si>
  <si>
    <t>&lt; 10%</t>
  </si>
  <si>
    <t>zeer onwaarschijnlijk</t>
  </si>
  <si>
    <t>&lt; 1%</t>
  </si>
  <si>
    <t>vrijwel uitgesloten</t>
  </si>
  <si>
    <t>&lt; 0,1%</t>
  </si>
  <si>
    <t>De inventarisatie van de scenario’s geeft een lijst van mogelijke scenario’s, inclusief per scenario een schatting van de kans van optreden.</t>
  </si>
  <si>
    <t>Stap 3b: Bepalen schematiseringfactor;</t>
  </si>
  <si>
    <t>Voor alle mogelijke scenario’s die bij stap 3a zijn gedefinieerd, wordt de invloed op de betrouwbaarheid afzonderlijk bepaald, daarbij wordt onderscheid gemaakt in:</t>
  </si>
  <si>
    <r>
      <t>·</t>
    </r>
    <r>
      <rPr>
        <sz val="7"/>
        <rFont val="Times New Roman"/>
        <family val="1"/>
      </rPr>
      <t xml:space="preserve">         </t>
    </r>
    <r>
      <rPr>
        <sz val="11"/>
        <rFont val="Calibri"/>
        <family val="2"/>
      </rPr>
      <t>Geotechnische faalkans;</t>
    </r>
  </si>
  <si>
    <r>
      <t>·</t>
    </r>
    <r>
      <rPr>
        <sz val="7"/>
        <rFont val="Times New Roman"/>
        <family val="1"/>
      </rPr>
      <t xml:space="preserve">         </t>
    </r>
    <r>
      <rPr>
        <sz val="11"/>
        <rFont val="Calibri"/>
        <family val="2"/>
      </rPr>
      <t>Constructieve faalkans;</t>
    </r>
  </si>
  <si>
    <r>
      <t>·</t>
    </r>
    <r>
      <rPr>
        <sz val="7"/>
        <rFont val="Times New Roman"/>
        <family val="1"/>
      </rPr>
      <t xml:space="preserve">         </t>
    </r>
    <r>
      <rPr>
        <sz val="11"/>
        <rFont val="Calibri"/>
        <family val="2"/>
      </rPr>
      <t>faalkans ankersysteem</t>
    </r>
  </si>
  <si>
    <t>Deze 3 faaloorzaken hebben elk een afzonderlijke schematiseringsfactor die afzonderlijk gecontroleerd moeten worden. Voor alle faaloorzaken gelden dezelfde zoals in stap 3a zijn bepaald.  Merk op dat het in theorie zo kan zijn dat een scenario ongunstig is voor bijvoorbeeld de geotechnische toets maar gunstig is voor bezwijken van het ankersysteem. In dat geval dient het betreffende scenario alleen meegenomen te worden als dit een ongunstig resultaat geeft.</t>
  </si>
  <si>
    <t>Schematiseringsfactor geotechnisch bezwijken</t>
  </si>
  <si>
    <t>Voor de controle van de schematiseringsfactor voor geotechnisch bezwijken wordt voor alle scenario’s de stabiliteitsfactor bepaald. Op basis van de stabiliteitsfactor per scenario wordt de benodigde faalkans ruimte afgeleid.</t>
  </si>
  <si>
    <t>Schematiseringsfactor constructief bezwijken</t>
  </si>
  <si>
    <t>De schematiseringsfactor voor constructief bezwijken wordt gecontroleerd op basis van het berekende buigend moment in de langs constructie. Op basis van de toename van het buigend moment ten opzichte van de basisschematisatie wordt de benodigde faalkans ruimte bepaald.</t>
  </si>
  <si>
    <t>Schematiseringsfactor bezwijken verankeringssysteem</t>
  </si>
  <si>
    <t>Voor controle van de schematiseringsfactor van het ankersysteem wordt de ankerkracht voor alle scenario’s bepaald. Hiermee wordt de toename van de ankerkracht vastgesteld en daarmee de benodigde faalkans ruimte.</t>
  </si>
  <si>
    <r>
      <t>·</t>
    </r>
    <r>
      <rPr>
        <sz val="7"/>
        <rFont val="Times New Roman"/>
        <family val="1"/>
      </rPr>
      <t xml:space="preserve">         </t>
    </r>
    <r>
      <rPr>
        <sz val="11"/>
        <rFont val="Calibri"/>
        <family val="2"/>
      </rPr>
      <t>De invloed van een bepaald scenario op de stabiliteit kan afhankelijk zijn van het rekenmodel. Als meerdere rekenmodellen van toepassing kunnen zijn (bijvoorbeeld EEM versus de Spencer of opbarsten versus opdrijven) dan is het noodzakelijk de schematiseringfactor bij beide modellen afzonderlijk te bepalen.</t>
    </r>
  </si>
  <si>
    <t>Op basis van de benodigde faalkans ruimte per bezwijkoorzaak kan vervolgens worden getoetst of de faalkans binnen de beschikbare faalkans valt. Als de totale faalkans groter is dan de toelaatbare faalkans dient:</t>
  </si>
  <si>
    <r>
      <t>·</t>
    </r>
    <r>
      <rPr>
        <sz val="7"/>
        <rFont val="Times New Roman"/>
        <family val="1"/>
      </rPr>
      <t xml:space="preserve">         </t>
    </r>
    <r>
      <rPr>
        <sz val="11"/>
        <rFont val="Calibri"/>
        <family val="2"/>
      </rPr>
      <t>De basis schematisatie aangepast te worden of;</t>
    </r>
  </si>
  <si>
    <r>
      <t>·</t>
    </r>
    <r>
      <rPr>
        <sz val="7"/>
        <rFont val="Times New Roman"/>
        <family val="1"/>
      </rPr>
      <t xml:space="preserve">         </t>
    </r>
    <r>
      <rPr>
        <sz val="11"/>
        <rFont val="Calibri"/>
        <family val="2"/>
      </rPr>
      <t>Er dient een hogere schematiseringsfactor te worden toegepast.</t>
    </r>
  </si>
  <si>
    <t>Als de berekende benodigde schematiseringfactor kleiner is dan waar bij het ontwerp in eerste instantie van uit gegaan is betekend dit dat het ontwerp in ieder geval  voldoende veilig is. Het ontwerp kan mogelijk geoptimaliseerd worden, in dat geval dient met de nieuw gevonden schematiseringsfactor een nieuw ontwerp te worden opgesteld en de stappenprocedure opnieuw te worden uitgevoerd.</t>
  </si>
  <si>
    <t xml:space="preserve"> Stap 4: Aanpassen ontwerp en controle schematiseringfactor</t>
  </si>
  <si>
    <t>Met de schematiseringfactor die in stap 3b is gevonden, wordt het ontwerp opnieuw opgesteld. Tevens worden de scenario’s die in stap 3a zijn gedefinieerd opnieuw doorgerekend en wordt de schematiseringfactor volgens stap 3b nogmaals getoetst.</t>
  </si>
  <si>
    <t>·         een onzekerheid in de ligging van het binnendijkse maaiveld kan leiden tot het definiëren van een afwijking in de hoogteligging tot 0,2 m, met een kans van voorkomen van 10%. Er mag dan niet ook een afwijking in de hoogteligging van bijvoorbeeld tot 0,4 m met een kans van voorkomen van 1% worden gedefinieerd. Dit betreft dezelfde onzekerheid, alleen met een andere grootte.</t>
  </si>
  <si>
    <t>ir. T. Naves</t>
  </si>
  <si>
    <t>CSSM</t>
  </si>
  <si>
    <t>ΔSF</t>
  </si>
  <si>
    <t>ΔM</t>
  </si>
  <si>
    <t>ΔF</t>
  </si>
  <si>
    <t>ONDERBOUWING</t>
  </si>
  <si>
    <t>Onderbouwing Schematiseringsfactor</t>
  </si>
  <si>
    <t>Betrouwbaarheid constructieve elementen</t>
  </si>
  <si>
    <t xml:space="preserve">Op het moment van schrijven wordt voor de constructieve toets dezelfde "beta-gamma" relatie toegepast als van toepassing is voor geotechnische stabiliteit. Strikt genomen is dit niet correct maar een betere relatie is op dit moment niet beschikbaar. Hier wordt nader onderzoek naar uitgevoerd en op het moment dat een betere relatie beschikbaar is tussen betrouwbaarheid en constructief bezwijken dient dit ook aangepast te worden in de bepaling van de constructieve schematiseringsfactor en de schematiseringsfactor op de ankerkracht. </t>
  </si>
  <si>
    <t>J. Sluis / T. Naves</t>
  </si>
  <si>
    <t>Onderstaand is de handleiding weergegeven ten behoeve van de afleiding van de schematiseringsfactor. Uitgangspunt van deze handleiding betreft Hoofdstuk 3.3. van het [TR Grondmechanisch schematiseren bij dijken, ENW, 2012]. De tekst uit het TRGS is geupdate zodat dit aansluit bij de vernieuwde versie (versie 0.4) van het rekenblokje schematiseringsfactoren  waarmee ook de schematiseringsfactor ten behoeve van de toets van constructieve elementen en ankersystemen als onderdeel van langsconstructies kan worden bepaald.  De basis van het vernieuwde rekenblokje is [Rekenblokje_schematiseringsfactoren_Macrostab_CSSM_2017].</t>
  </si>
  <si>
    <t xml:space="preserve">De onderbouwing voor de methodiek ten behoeve van de bepaling van de schematiseringsfactor is opgenomen in bijlage 2 van het ENW rapport [TR Grondmechanisch schematiseren bij dijken, ENW, 2012]. Deze theorie was eerder ontwikkeld in 2009, naar aanleiding van het invoeren van een schematiseringsfactor, bij de herziening van toe te passen veiligheidsfactoren voor macrostabiliteitscontroles bij rivierdijken, in het kader van de [ENW-leidraad Rivieren (2007)]. De theorie is geïmplementeerd in de (Excel) berekeningssheet "Rekenblokje Schematiseringsfactor" (v0.10, 2009), die in de loop van de tijd is aangepast aan nieuwe ontwikkelingen. De aanpassingen voor de tweede en derde versie zijn uitgevoerd, naar aanleiding van de overgang van de tot dan gebruikelijke Mohr Coulomb "effectieve spanningsanalyses" naar "ongedraineerd  rekenen" o.b.v. een critical state soil model (CSSM). Deze overgang is ingevoerd bij het opstellen van het nieuwe wettelijke beoordelings- en ontwerpinstrumentarium ( v0.20, 2015 en v0.30, 2017). De laatste aanpassing is beschreven/onderbouwd in [Rekenblokje_schematiseringsfactoren_Macrostab_CSSM_2017] (v0.30). Deze onderbouwing geldt ook voor de huidige versie (v.40) van deze berekeningssheet waarin enkel de methodiek is uitgebreid met extra schematiseringsfactoren voor buigend moment en ankerkracht, ten behoeve van de beoordeling van de betrouwbaarheid van constructieve elementen. </t>
  </si>
  <si>
    <t>M. van der Meer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</si>
</sst>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7" x14ac:knownFonts="1">
    <font>
      <sz val="10"/>
      <name val="Segoe UI"/>
      <family val="2"/>
    </font>
    <font>
      <sz val="10"/>
      <name val="Arial"/>
      <family val="2"/>
    </font>
    <font>
      <sz val="8"/>
      <name val="Arial"/>
      <family val="2"/>
    </font>
    <font>
      <b/>
      <sz val="10"/>
      <name val="Segoe UI"/>
      <family val="2"/>
    </font>
    <font>
      <sz val="10"/>
      <name val="Segoe UI"/>
      <family val="2"/>
    </font>
    <font>
      <sz val="10"/>
      <color rgb="FF005D76"/>
      <name val="Segoe UI"/>
      <family val="2"/>
    </font>
    <font>
      <b/>
      <sz val="10"/>
      <color rgb="FF005D76"/>
      <name val="Segoe UI"/>
      <family val="2"/>
    </font>
    <font>
      <vertAlign val="subscript"/>
      <sz val="10"/>
      <name val="Segoe UI"/>
      <family val="2"/>
    </font>
    <font>
      <sz val="8"/>
      <color rgb="FF005D76"/>
      <name val="Segoe UI"/>
      <family val="2"/>
    </font>
    <font>
      <sz val="12"/>
      <color rgb="FF005D76"/>
      <name val="Segoe UI"/>
      <family val="2"/>
    </font>
    <font>
      <sz val="12"/>
      <name val="Segoe UI"/>
      <family val="2"/>
    </font>
    <font>
      <b/>
      <sz val="12"/>
      <color rgb="FF005D76"/>
      <name val="Segoe UI"/>
      <family val="2"/>
    </font>
    <font>
      <sz val="8"/>
      <name val="Segoe UI"/>
      <family val="2"/>
    </font>
    <font>
      <sz val="8"/>
      <color rgb="FF000000"/>
      <name val="Segoe UI"/>
      <family val="2"/>
    </font>
    <font>
      <sz val="11"/>
      <color rgb="FF005D76"/>
      <name val="Segoe UI"/>
      <family val="2"/>
    </font>
    <font>
      <b/>
      <sz val="10"/>
      <color indexed="12"/>
      <name val="Segoe UI"/>
      <family val="2"/>
    </font>
    <font>
      <b/>
      <sz val="11"/>
      <color rgb="FF005D76"/>
      <name val="Segoe UI"/>
      <family val="2"/>
    </font>
    <font>
      <b/>
      <sz val="11"/>
      <name val="Segoe UI"/>
      <family val="2"/>
    </font>
    <font>
      <b/>
      <sz val="10"/>
      <color indexed="10"/>
      <name val="Segoe UI"/>
      <family val="2"/>
    </font>
    <font>
      <sz val="10"/>
      <color rgb="FF005D76"/>
      <name val="Segoe UI Semibold"/>
      <family val="2"/>
    </font>
    <font>
      <vertAlign val="subscript"/>
      <sz val="10"/>
      <color rgb="FF005D76"/>
      <name val="Segoe UI Semibold"/>
      <family val="2"/>
    </font>
    <font>
      <b/>
      <sz val="10"/>
      <color rgb="FFC00000"/>
      <name val="Segoe UI"/>
      <family val="2"/>
    </font>
    <font>
      <sz val="11"/>
      <name val="Calibri"/>
      <family val="2"/>
    </font>
    <font>
      <b/>
      <sz val="11"/>
      <name val="Calibri"/>
      <family val="2"/>
    </font>
    <font>
      <sz val="7"/>
      <name val="Times New Roman"/>
      <family val="1"/>
    </font>
    <font>
      <u/>
      <sz val="11"/>
      <name val="Calibri"/>
      <family val="2"/>
    </font>
    <font>
      <i/>
      <u/>
      <sz val="11"/>
      <name val="Calibri"/>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rgb="FFBDE6FB"/>
        <bgColor indexed="64"/>
      </patternFill>
    </fill>
  </fills>
  <borders count="9">
    <border>
      <left/>
      <right/>
      <top/>
      <bottom/>
      <diagonal/>
    </border>
    <border>
      <left/>
      <right/>
      <top style="thin">
        <color rgb="FF005D76"/>
      </top>
      <bottom/>
      <diagonal/>
    </border>
    <border>
      <left/>
      <right/>
      <top/>
      <bottom style="thin">
        <color rgb="FF005D76"/>
      </bottom>
      <diagonal/>
    </border>
    <border>
      <left/>
      <right/>
      <top style="medium">
        <color rgb="FF005D76"/>
      </top>
      <bottom/>
      <diagonal/>
    </border>
    <border>
      <left/>
      <right/>
      <top/>
      <bottom style="medium">
        <color rgb="FF005D76"/>
      </bottom>
      <diagonal/>
    </border>
    <border>
      <left style="thin">
        <color rgb="FF005D76"/>
      </left>
      <right style="thin">
        <color rgb="FF005D76"/>
      </right>
      <top style="thin">
        <color rgb="FF005D76"/>
      </top>
      <bottom style="thin">
        <color rgb="FF005D76"/>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40">
    <xf numFmtId="0" fontId="0" fillId="0" borderId="0" xfId="0"/>
    <xf numFmtId="0" fontId="4" fillId="2" borderId="0" xfId="2" applyFont="1" applyFill="1" applyAlignment="1" applyProtection="1">
      <alignment vertical="center"/>
    </xf>
    <xf numFmtId="0" fontId="3" fillId="2" borderId="0" xfId="2" applyFont="1" applyFill="1" applyAlignment="1" applyProtection="1">
      <alignment horizontal="left" vertical="center"/>
    </xf>
    <xf numFmtId="0" fontId="15" fillId="2" borderId="0" xfId="2" applyFont="1" applyFill="1" applyAlignment="1" applyProtection="1">
      <alignment horizontal="left" vertical="center"/>
    </xf>
    <xf numFmtId="0" fontId="3" fillId="2" borderId="0" xfId="2" applyFont="1" applyFill="1" applyAlignment="1" applyProtection="1">
      <alignment vertical="center"/>
    </xf>
    <xf numFmtId="0" fontId="4" fillId="2" borderId="2" xfId="2" applyFont="1" applyFill="1" applyBorder="1" applyAlignment="1" applyProtection="1">
      <alignment vertical="center"/>
    </xf>
    <xf numFmtId="0" fontId="17" fillId="2" borderId="2" xfId="2" applyFont="1" applyFill="1" applyBorder="1" applyAlignment="1" applyProtection="1">
      <alignment vertical="center"/>
    </xf>
    <xf numFmtId="0" fontId="12" fillId="2" borderId="0" xfId="2" applyFont="1" applyFill="1" applyAlignment="1" applyProtection="1">
      <alignment vertical="center"/>
    </xf>
    <xf numFmtId="0" fontId="0" fillId="4" borderId="0" xfId="0" applyFill="1"/>
    <xf numFmtId="0" fontId="9" fillId="2" borderId="1" xfId="2" applyFont="1" applyFill="1" applyBorder="1" applyAlignment="1" applyProtection="1">
      <alignment vertical="center"/>
    </xf>
    <xf numFmtId="0" fontId="4" fillId="5" borderId="0" xfId="2" applyFont="1" applyFill="1" applyAlignment="1" applyProtection="1">
      <alignment vertical="top"/>
    </xf>
    <xf numFmtId="14" fontId="4" fillId="6" borderId="0" xfId="2" applyNumberFormat="1" applyFont="1" applyFill="1" applyBorder="1" applyAlignment="1" applyProtection="1">
      <alignment vertical="top"/>
    </xf>
    <xf numFmtId="0" fontId="4" fillId="6" borderId="0" xfId="2" applyFont="1" applyFill="1" applyBorder="1" applyAlignment="1" applyProtection="1">
      <alignment vertical="top"/>
    </xf>
    <xf numFmtId="0" fontId="14" fillId="6" borderId="1" xfId="2" applyFont="1" applyFill="1" applyBorder="1" applyAlignment="1" applyProtection="1">
      <alignment vertical="top"/>
    </xf>
    <xf numFmtId="0" fontId="5" fillId="6" borderId="1" xfId="2" applyFont="1" applyFill="1" applyBorder="1" applyAlignment="1" applyProtection="1">
      <alignment vertical="top"/>
    </xf>
    <xf numFmtId="0" fontId="4" fillId="5" borderId="0" xfId="2" applyFont="1" applyFill="1" applyBorder="1" applyAlignment="1" applyProtection="1">
      <alignment vertical="top"/>
    </xf>
    <xf numFmtId="14" fontId="3" fillId="6" borderId="0" xfId="2" applyNumberFormat="1" applyFont="1" applyFill="1" applyBorder="1" applyAlignment="1" applyProtection="1">
      <alignment horizontal="left" vertical="top"/>
    </xf>
    <xf numFmtId="14" fontId="4" fillId="6" borderId="2" xfId="2" applyNumberFormat="1" applyFont="1" applyFill="1" applyBorder="1" applyAlignment="1" applyProtection="1">
      <alignment vertical="top"/>
    </xf>
    <xf numFmtId="0" fontId="18" fillId="6" borderId="2" xfId="2" applyFont="1" applyFill="1" applyBorder="1" applyAlignment="1" applyProtection="1">
      <alignment vertical="top"/>
    </xf>
    <xf numFmtId="0" fontId="4" fillId="6" borderId="2" xfId="2" applyFont="1" applyFill="1" applyBorder="1" applyAlignment="1" applyProtection="1">
      <alignment vertical="top"/>
    </xf>
    <xf numFmtId="0" fontId="4" fillId="5" borderId="0" xfId="2" applyFont="1" applyFill="1" applyAlignment="1">
      <alignment vertical="top"/>
    </xf>
    <xf numFmtId="14" fontId="0" fillId="7" borderId="5" xfId="2" applyNumberFormat="1" applyFont="1" applyFill="1" applyBorder="1" applyAlignment="1">
      <alignment horizontal="left" vertical="top"/>
    </xf>
    <xf numFmtId="2" fontId="0" fillId="7" borderId="5" xfId="2" applyNumberFormat="1" applyFont="1" applyFill="1" applyBorder="1" applyAlignment="1">
      <alignment horizontal="left" vertical="top"/>
    </xf>
    <xf numFmtId="0" fontId="0" fillId="7" borderId="5" xfId="2" applyFont="1" applyFill="1" applyBorder="1" applyAlignment="1">
      <alignment horizontal="left" vertical="top"/>
    </xf>
    <xf numFmtId="14" fontId="4" fillId="0" borderId="5" xfId="2" applyNumberFormat="1" applyFont="1" applyFill="1" applyBorder="1" applyAlignment="1">
      <alignment horizontal="left" vertical="top"/>
    </xf>
    <xf numFmtId="2" fontId="4" fillId="0" borderId="5" xfId="2" applyNumberFormat="1" applyFont="1" applyFill="1" applyBorder="1" applyAlignment="1">
      <alignment horizontal="left" vertical="top"/>
    </xf>
    <xf numFmtId="0" fontId="0" fillId="0" borderId="5" xfId="2" applyFont="1" applyFill="1" applyBorder="1" applyAlignment="1">
      <alignment horizontal="left" vertical="top" wrapText="1"/>
    </xf>
    <xf numFmtId="0" fontId="4" fillId="0" borderId="5" xfId="2" applyFont="1" applyFill="1" applyBorder="1" applyAlignment="1">
      <alignment horizontal="left" vertical="top" wrapText="1"/>
    </xf>
    <xf numFmtId="0" fontId="0" fillId="0" borderId="5" xfId="2" applyFont="1" applyFill="1" applyBorder="1" applyAlignment="1">
      <alignment horizontal="center" vertical="top"/>
    </xf>
    <xf numFmtId="0" fontId="4" fillId="0" borderId="5" xfId="2" applyFont="1" applyFill="1" applyBorder="1" applyAlignment="1">
      <alignment horizontal="center" vertical="top"/>
    </xf>
    <xf numFmtId="0" fontId="4" fillId="0" borderId="5" xfId="2" applyFont="1" applyFill="1" applyBorder="1" applyAlignment="1">
      <alignment vertical="top"/>
    </xf>
    <xf numFmtId="0" fontId="4" fillId="0" borderId="5" xfId="2" quotePrefix="1" applyFont="1" applyFill="1" applyBorder="1" applyAlignment="1">
      <alignment horizontal="left" vertical="top" wrapText="1"/>
    </xf>
    <xf numFmtId="14" fontId="4" fillId="0" borderId="5" xfId="2" applyNumberFormat="1" applyFont="1" applyFill="1" applyBorder="1" applyAlignment="1">
      <alignment vertical="top"/>
    </xf>
    <xf numFmtId="2" fontId="4" fillId="0" borderId="5" xfId="2" applyNumberFormat="1" applyFont="1" applyFill="1" applyBorder="1" applyAlignment="1">
      <alignment vertical="top"/>
    </xf>
    <xf numFmtId="0" fontId="0" fillId="0" borderId="5" xfId="2" quotePrefix="1" applyFont="1" applyFill="1" applyBorder="1" applyAlignment="1">
      <alignment horizontal="left" vertical="top" wrapText="1"/>
    </xf>
    <xf numFmtId="0" fontId="3" fillId="2" borderId="0" xfId="0" applyFont="1" applyFill="1" applyAlignment="1" applyProtection="1">
      <alignment vertical="center"/>
    </xf>
    <xf numFmtId="0" fontId="0" fillId="2" borderId="0" xfId="0" applyFont="1" applyFill="1" applyAlignment="1" applyProtection="1">
      <alignment vertical="center"/>
    </xf>
    <xf numFmtId="0" fontId="9" fillId="2" borderId="1" xfId="0" applyFont="1" applyFill="1" applyBorder="1" applyAlignment="1" applyProtection="1">
      <alignment vertical="center"/>
    </xf>
    <xf numFmtId="0" fontId="10" fillId="2" borderId="1" xfId="0" applyFont="1" applyFill="1" applyBorder="1" applyAlignment="1" applyProtection="1">
      <alignment vertical="center"/>
    </xf>
    <xf numFmtId="0" fontId="0" fillId="3" borderId="0" xfId="0" applyFont="1" applyFill="1" applyAlignment="1" applyProtection="1">
      <alignment vertical="center"/>
    </xf>
    <xf numFmtId="0" fontId="3" fillId="2" borderId="2" xfId="0" applyFont="1" applyFill="1" applyBorder="1" applyAlignment="1" applyProtection="1">
      <alignment vertical="center"/>
    </xf>
    <xf numFmtId="0" fontId="0" fillId="2" borderId="2" xfId="0" applyFont="1" applyFill="1" applyBorder="1" applyAlignment="1" applyProtection="1">
      <alignment vertical="center"/>
    </xf>
    <xf numFmtId="0" fontId="12" fillId="2" borderId="0" xfId="0" applyFont="1" applyFill="1" applyAlignment="1" applyProtection="1">
      <alignment vertical="center"/>
    </xf>
    <xf numFmtId="0" fontId="9" fillId="2" borderId="0" xfId="0" applyFont="1" applyFill="1" applyAlignment="1" applyProtection="1">
      <alignment vertical="center"/>
    </xf>
    <xf numFmtId="0" fontId="5" fillId="2" borderId="0" xfId="0" applyFont="1" applyFill="1" applyAlignment="1" applyProtection="1">
      <alignment vertical="center"/>
    </xf>
    <xf numFmtId="0" fontId="0" fillId="2" borderId="0" xfId="0" applyFont="1" applyFill="1" applyBorder="1" applyAlignment="1" applyProtection="1">
      <alignment vertical="center"/>
    </xf>
    <xf numFmtId="0" fontId="0" fillId="2" borderId="0" xfId="0" applyFont="1" applyFill="1" applyAlignment="1" applyProtection="1">
      <alignment horizontal="center" vertical="center"/>
    </xf>
    <xf numFmtId="2"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164" fontId="0" fillId="0" borderId="0" xfId="0" applyNumberFormat="1" applyFont="1" applyFill="1" applyBorder="1" applyAlignment="1" applyProtection="1">
      <alignment vertical="center"/>
    </xf>
    <xf numFmtId="11" fontId="0" fillId="0" borderId="0" xfId="0" applyNumberFormat="1" applyFont="1" applyFill="1" applyBorder="1" applyAlignment="1" applyProtection="1">
      <alignment vertical="center"/>
    </xf>
    <xf numFmtId="0" fontId="0" fillId="0" borderId="0" xfId="0" applyFont="1" applyFill="1" applyAlignment="1" applyProtection="1">
      <alignment vertical="center"/>
    </xf>
    <xf numFmtId="9" fontId="0" fillId="0" borderId="0" xfId="1" applyFont="1" applyFill="1" applyAlignment="1" applyProtection="1">
      <alignment vertical="center"/>
    </xf>
    <xf numFmtId="11" fontId="0" fillId="0" borderId="0" xfId="0" applyNumberFormat="1" applyFont="1" applyFill="1" applyAlignment="1" applyProtection="1">
      <alignment vertical="center"/>
    </xf>
    <xf numFmtId="164" fontId="0" fillId="0" borderId="0" xfId="0" applyNumberFormat="1" applyFont="1" applyFill="1" applyAlignment="1" applyProtection="1">
      <alignment vertical="center"/>
    </xf>
    <xf numFmtId="0" fontId="0" fillId="2" borderId="0" xfId="0" applyFont="1" applyFill="1" applyAlignment="1" applyProtection="1">
      <alignment horizontal="left" vertical="center"/>
    </xf>
    <xf numFmtId="164" fontId="6" fillId="0" borderId="0" xfId="0" applyNumberFormat="1" applyFont="1" applyFill="1" applyAlignment="1" applyProtection="1">
      <alignment vertical="center"/>
    </xf>
    <xf numFmtId="9" fontId="3" fillId="0" borderId="0" xfId="0" applyNumberFormat="1" applyFont="1" applyFill="1" applyAlignment="1" applyProtection="1">
      <alignment vertical="center"/>
    </xf>
    <xf numFmtId="0" fontId="8" fillId="2" borderId="0" xfId="0" applyFont="1" applyFill="1" applyAlignment="1" applyProtection="1">
      <alignment vertical="center"/>
    </xf>
    <xf numFmtId="0" fontId="19" fillId="2" borderId="3" xfId="0" applyFont="1" applyFill="1" applyBorder="1" applyAlignment="1" applyProtection="1">
      <alignment horizontal="left" vertical="center"/>
    </xf>
    <xf numFmtId="0" fontId="19" fillId="2" borderId="3" xfId="0" applyFont="1" applyFill="1" applyBorder="1" applyAlignment="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left" vertical="center"/>
    </xf>
    <xf numFmtId="0" fontId="19" fillId="2" borderId="4" xfId="0" applyFont="1" applyFill="1" applyBorder="1" applyAlignment="1" applyProtection="1">
      <alignment vertical="center"/>
    </xf>
    <xf numFmtId="0" fontId="19" fillId="2" borderId="4" xfId="0" applyFont="1" applyFill="1" applyBorder="1" applyAlignment="1" applyProtection="1">
      <alignment horizontal="right" vertical="center"/>
    </xf>
    <xf numFmtId="0" fontId="3" fillId="3"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NumberFormat="1" applyFont="1" applyFill="1" applyAlignment="1" applyProtection="1">
      <alignment horizontal="right" vertical="center"/>
    </xf>
    <xf numFmtId="164" fontId="5" fillId="0" borderId="0" xfId="0" applyNumberFormat="1" applyFont="1" applyFill="1" applyAlignment="1" applyProtection="1">
      <alignment vertical="center"/>
    </xf>
    <xf numFmtId="11" fontId="5" fillId="0" borderId="0" xfId="0" applyNumberFormat="1" applyFont="1" applyFill="1" applyAlignment="1" applyProtection="1">
      <alignment vertical="center"/>
    </xf>
    <xf numFmtId="0" fontId="0" fillId="3" borderId="0" xfId="0" applyFont="1" applyFill="1" applyAlignment="1" applyProtection="1">
      <alignment horizontal="left" vertical="center"/>
    </xf>
    <xf numFmtId="11" fontId="0" fillId="3" borderId="0" xfId="0" applyNumberFormat="1" applyFont="1" applyFill="1" applyAlignment="1" applyProtection="1">
      <alignment vertical="center"/>
    </xf>
    <xf numFmtId="0" fontId="5" fillId="0" borderId="4" xfId="0" applyFont="1" applyFill="1" applyBorder="1" applyAlignment="1" applyProtection="1">
      <alignment horizontal="left" vertical="center"/>
    </xf>
    <xf numFmtId="164" fontId="5" fillId="0" borderId="4" xfId="0" applyNumberFormat="1" applyFont="1" applyFill="1" applyBorder="1" applyAlignment="1" applyProtection="1">
      <alignment vertical="center"/>
    </xf>
    <xf numFmtId="11" fontId="5" fillId="0" borderId="4" xfId="0" applyNumberFormat="1" applyFont="1" applyFill="1" applyBorder="1" applyAlignment="1" applyProtection="1">
      <alignment vertical="center"/>
    </xf>
    <xf numFmtId="11" fontId="0" fillId="2" borderId="0" xfId="0" applyNumberFormat="1" applyFont="1" applyFill="1" applyAlignment="1" applyProtection="1">
      <alignment vertical="center"/>
    </xf>
    <xf numFmtId="0" fontId="3" fillId="2" borderId="0" xfId="0" applyFont="1" applyFill="1" applyAlignment="1" applyProtection="1">
      <alignment horizontal="right" vertical="center"/>
    </xf>
    <xf numFmtId="9" fontId="0" fillId="2" borderId="0" xfId="0" applyNumberFormat="1" applyFont="1" applyFill="1" applyAlignment="1" applyProtection="1">
      <alignment vertical="center"/>
    </xf>
    <xf numFmtId="0" fontId="5" fillId="2" borderId="0" xfId="0" applyFont="1" applyFill="1" applyAlignment="1" applyProtection="1">
      <alignment horizontal="left" vertical="center"/>
    </xf>
    <xf numFmtId="164" fontId="6" fillId="2" borderId="0" xfId="0" applyNumberFormat="1"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165" fontId="5" fillId="0" borderId="0" xfId="1" applyNumberFormat="1" applyFont="1" applyFill="1" applyAlignment="1" applyProtection="1">
      <alignment horizontal="right" vertical="center"/>
    </xf>
    <xf numFmtId="164" fontId="5" fillId="0" borderId="0" xfId="0" applyNumberFormat="1" applyFont="1" applyFill="1" applyAlignment="1" applyProtection="1">
      <alignment horizontal="right" vertical="center"/>
    </xf>
    <xf numFmtId="11" fontId="5" fillId="0" borderId="0" xfId="0" applyNumberFormat="1" applyFont="1" applyFill="1" applyAlignment="1" applyProtection="1">
      <alignment horizontal="right" vertical="center"/>
    </xf>
    <xf numFmtId="0" fontId="5" fillId="0" borderId="4" xfId="0" applyFont="1" applyFill="1" applyBorder="1" applyAlignment="1" applyProtection="1">
      <alignment vertical="center"/>
    </xf>
    <xf numFmtId="0" fontId="5" fillId="0" borderId="4" xfId="0" applyFont="1" applyFill="1" applyBorder="1" applyAlignment="1" applyProtection="1">
      <alignment horizontal="right" vertical="center"/>
    </xf>
    <xf numFmtId="165" fontId="5" fillId="0" borderId="4" xfId="1" applyNumberFormat="1" applyFont="1" applyFill="1" applyBorder="1" applyAlignment="1" applyProtection="1">
      <alignment horizontal="right" vertical="center"/>
    </xf>
    <xf numFmtId="164" fontId="5" fillId="0" borderId="4" xfId="0" applyNumberFormat="1" applyFont="1" applyFill="1" applyBorder="1" applyAlignment="1" applyProtection="1">
      <alignment horizontal="right" vertical="center"/>
    </xf>
    <xf numFmtId="11" fontId="5" fillId="0" borderId="4" xfId="0" applyNumberFormat="1" applyFont="1" applyFill="1" applyBorder="1" applyAlignment="1" applyProtection="1">
      <alignment horizontal="right" vertical="center"/>
    </xf>
    <xf numFmtId="11"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horizontal="right" vertical="center"/>
      <protection locked="0"/>
    </xf>
    <xf numFmtId="164"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horizontal="right" vertical="center"/>
      <protection locked="0"/>
    </xf>
    <xf numFmtId="1" fontId="6" fillId="0" borderId="4" xfId="0" applyNumberFormat="1" applyFont="1" applyFill="1" applyBorder="1" applyAlignment="1" applyProtection="1">
      <alignment horizontal="right" vertical="center"/>
      <protection locked="0"/>
    </xf>
    <xf numFmtId="2" fontId="6" fillId="0" borderId="0" xfId="0" applyNumberFormat="1" applyFont="1" applyFill="1" applyAlignment="1" applyProtection="1">
      <alignment horizontal="right" vertical="center"/>
      <protection locked="0"/>
    </xf>
    <xf numFmtId="2" fontId="6" fillId="0" borderId="0" xfId="0" applyNumberFormat="1" applyFont="1" applyFill="1" applyAlignment="1" applyProtection="1">
      <alignment vertical="center"/>
      <protection locked="0"/>
    </xf>
    <xf numFmtId="2" fontId="6" fillId="0" borderId="4"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4" xfId="0" applyFont="1" applyFill="1" applyBorder="1" applyAlignment="1" applyProtection="1">
      <alignment vertical="center"/>
      <protection locked="0"/>
    </xf>
    <xf numFmtId="0" fontId="21" fillId="2" borderId="2" xfId="0" applyFont="1" applyFill="1" applyBorder="1" applyAlignment="1" applyProtection="1">
      <alignment horizontal="right" vertical="center"/>
    </xf>
    <xf numFmtId="2" fontId="5" fillId="0" borderId="0" xfId="1" applyNumberFormat="1" applyFont="1" applyFill="1" applyAlignment="1" applyProtection="1">
      <alignment vertical="center"/>
    </xf>
    <xf numFmtId="0" fontId="4" fillId="2" borderId="0" xfId="2" applyFont="1" applyFill="1" applyBorder="1" applyAlignment="1" applyProtection="1">
      <alignment vertical="top"/>
    </xf>
    <xf numFmtId="0" fontId="4" fillId="2" borderId="0" xfId="2" applyFont="1" applyFill="1" applyBorder="1" applyAlignment="1" applyProtection="1">
      <alignment horizontal="left" vertical="top"/>
    </xf>
    <xf numFmtId="0" fontId="3" fillId="2" borderId="0" xfId="0" applyFont="1" applyFill="1" applyAlignment="1">
      <alignment vertical="top"/>
    </xf>
    <xf numFmtId="0" fontId="0" fillId="2" borderId="0" xfId="0" applyFill="1" applyAlignment="1">
      <alignment vertical="top"/>
    </xf>
    <xf numFmtId="0" fontId="22" fillId="2" borderId="0" xfId="0" applyFont="1" applyFill="1" applyAlignment="1">
      <alignment vertical="top"/>
    </xf>
    <xf numFmtId="0" fontId="0" fillId="2" borderId="0" xfId="0" applyFill="1" applyAlignment="1">
      <alignment horizontal="left" vertical="top" wrapText="1"/>
    </xf>
    <xf numFmtId="0" fontId="23" fillId="2" borderId="0" xfId="0" applyFont="1" applyFill="1" applyAlignment="1">
      <alignment vertical="top"/>
    </xf>
    <xf numFmtId="0" fontId="22" fillId="2" borderId="0" xfId="0" applyFont="1" applyFill="1" applyAlignment="1">
      <alignment horizontal="left" vertical="top"/>
    </xf>
    <xf numFmtId="0" fontId="26" fillId="2" borderId="0" xfId="0" applyFont="1" applyFill="1" applyAlignment="1">
      <alignment horizontal="left" vertical="top"/>
    </xf>
    <xf numFmtId="0" fontId="25" fillId="2" borderId="0" xfId="0" applyFont="1" applyFill="1" applyAlignment="1">
      <alignment vertical="top"/>
    </xf>
    <xf numFmtId="0" fontId="23" fillId="2" borderId="7" xfId="0" applyFont="1" applyFill="1" applyBorder="1" applyAlignment="1">
      <alignment vertical="top"/>
    </xf>
    <xf numFmtId="0" fontId="23" fillId="2" borderId="6" xfId="0" applyFont="1" applyFill="1" applyBorder="1" applyAlignment="1">
      <alignment vertical="top"/>
    </xf>
    <xf numFmtId="0" fontId="23" fillId="2" borderId="8" xfId="0" applyFont="1" applyFill="1" applyBorder="1" applyAlignment="1">
      <alignment vertical="top"/>
    </xf>
    <xf numFmtId="0" fontId="22" fillId="2" borderId="7" xfId="0" applyFont="1" applyFill="1" applyBorder="1" applyAlignment="1">
      <alignment vertical="top"/>
    </xf>
    <xf numFmtId="0" fontId="22" fillId="2" borderId="6" xfId="0" applyFont="1" applyFill="1" applyBorder="1" applyAlignment="1">
      <alignment vertical="top"/>
    </xf>
    <xf numFmtId="0" fontId="22" fillId="2" borderId="8" xfId="0" applyFont="1" applyFill="1" applyBorder="1" applyAlignment="1">
      <alignment vertical="top"/>
    </xf>
    <xf numFmtId="0" fontId="0" fillId="2" borderId="0" xfId="0" applyFont="1" applyFill="1" applyAlignment="1">
      <alignmen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2" fontId="5" fillId="0" borderId="4" xfId="1" applyNumberFormat="1" applyFont="1" applyFill="1" applyBorder="1" applyAlignment="1" applyProtection="1">
      <alignment vertical="center"/>
    </xf>
    <xf numFmtId="0" fontId="0" fillId="0" borderId="0" xfId="0" applyFill="1"/>
    <xf numFmtId="0" fontId="0" fillId="0" borderId="2" xfId="0" applyFont="1" applyFill="1" applyBorder="1" applyAlignment="1" applyProtection="1">
      <alignment horizontal="center" vertical="center"/>
    </xf>
    <xf numFmtId="0" fontId="11" fillId="2" borderId="0" xfId="0" applyFont="1" applyFill="1" applyAlignment="1" applyProtection="1">
      <alignment horizontal="left" vertical="top" wrapText="1"/>
    </xf>
    <xf numFmtId="0" fontId="6" fillId="0" borderId="0" xfId="0" applyFont="1" applyFill="1" applyAlignment="1" applyProtection="1">
      <alignment horizontal="left" vertical="center"/>
      <protection locked="0"/>
    </xf>
    <xf numFmtId="14" fontId="3" fillId="0" borderId="0" xfId="0" applyNumberFormat="1" applyFont="1" applyFill="1" applyAlignment="1" applyProtection="1">
      <alignment horizontal="left" vertical="center"/>
    </xf>
    <xf numFmtId="0" fontId="3" fillId="0" borderId="0" xfId="0" applyFont="1" applyFill="1" applyAlignment="1" applyProtection="1">
      <alignment horizontal="left" vertical="center"/>
    </xf>
    <xf numFmtId="0" fontId="22"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11" fillId="2" borderId="0" xfId="2" applyFont="1" applyFill="1" applyBorder="1" applyAlignment="1" applyProtection="1">
      <alignment horizontal="left" vertical="top" wrapText="1"/>
    </xf>
    <xf numFmtId="0" fontId="0" fillId="0" borderId="0" xfId="2" applyFont="1" applyFill="1" applyAlignment="1" applyProtection="1">
      <alignment horizontal="left" vertical="center"/>
    </xf>
    <xf numFmtId="0" fontId="4" fillId="0" borderId="0" xfId="2" applyFont="1" applyFill="1" applyAlignment="1" applyProtection="1">
      <alignment horizontal="left" vertical="center"/>
    </xf>
    <xf numFmtId="14" fontId="4" fillId="0" borderId="0" xfId="2" applyNumberFormat="1" applyFont="1" applyFill="1" applyAlignment="1" applyProtection="1">
      <alignment horizontal="left" vertical="center"/>
    </xf>
    <xf numFmtId="0" fontId="4" fillId="0" borderId="2" xfId="2" applyFont="1" applyFill="1" applyBorder="1" applyAlignment="1" applyProtection="1">
      <alignment horizontal="left" vertical="center"/>
    </xf>
    <xf numFmtId="0" fontId="22" fillId="2" borderId="0" xfId="0" applyFont="1" applyFill="1" applyBorder="1" applyAlignment="1">
      <alignment horizontal="left" vertical="top" wrapText="1"/>
    </xf>
    <xf numFmtId="0" fontId="0" fillId="0" borderId="0" xfId="0" applyAlignment="1"/>
    <xf numFmtId="0" fontId="16" fillId="6" borderId="0" xfId="2" applyFont="1" applyFill="1" applyBorder="1" applyAlignment="1" applyProtection="1">
      <alignment horizontal="left" vertical="top" wrapText="1"/>
    </xf>
  </cellXfs>
  <cellStyles count="3">
    <cellStyle name="Procent" xfId="1" builtinId="5"/>
    <cellStyle name="Standaard" xfId="0" builtinId="0" customBuiltin="1"/>
    <cellStyle name="Standaard 2" xfId="2" xr:uid="{00000000-0005-0000-0000-000002000000}"/>
  </cellStyles>
  <dxfs count="7">
    <dxf>
      <font>
        <color theme="0"/>
      </font>
    </dxf>
    <dxf>
      <font>
        <color rgb="FF008000"/>
      </font>
      <border>
        <vertical/>
        <horizontal/>
      </border>
    </dxf>
    <dxf>
      <font>
        <color rgb="FFC00000"/>
      </font>
    </dxf>
    <dxf>
      <font>
        <color rgb="FF008000"/>
      </font>
      <border>
        <vertical/>
        <horizontal/>
      </border>
    </dxf>
    <dxf>
      <font>
        <color rgb="FFC00000"/>
      </font>
    </dxf>
    <dxf>
      <font>
        <color rgb="FF008000"/>
      </font>
      <border>
        <vertical/>
        <horizontal/>
      </border>
    </dxf>
    <dxf>
      <font>
        <color rgb="FFC00000"/>
      </font>
    </dxf>
  </dxfs>
  <tableStyles count="0" defaultTableStyle="TableStyleMedium2" defaultPivotStyle="PivotStyleLight16"/>
  <colors>
    <mruColors>
      <color rgb="FF005D76"/>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1230937</xdr:colOff>
      <xdr:row>2</xdr:row>
      <xdr:rowOff>106435</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190501" y="0"/>
          <a:ext cx="1926675" cy="504000"/>
        </a:xfrm>
        <a:prstGeom prst="rect">
          <a:avLst/>
        </a:prstGeom>
      </xdr:spPr>
    </xdr:pic>
    <xdr:clientData/>
  </xdr:twoCellAnchor>
  <xdr:twoCellAnchor editAs="oneCell">
    <xdr:from>
      <xdr:col>2</xdr:col>
      <xdr:colOff>1822078</xdr:colOff>
      <xdr:row>0</xdr:row>
      <xdr:rowOff>0</xdr:rowOff>
    </xdr:from>
    <xdr:to>
      <xdr:col>3</xdr:col>
      <xdr:colOff>696307</xdr:colOff>
      <xdr:row>2</xdr:row>
      <xdr:rowOff>188661</xdr:rowOff>
    </xdr:to>
    <xdr:pic>
      <xdr:nvPicPr>
        <xdr:cNvPr id="8" name="Picture 24">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28" t="5188" r="14263" b="21884"/>
        <a:stretch/>
      </xdr:blipFill>
      <xdr:spPr bwMode="auto">
        <a:xfrm>
          <a:off x="2708888" y="0"/>
          <a:ext cx="1124428" cy="591367"/>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9</xdr:col>
          <xdr:colOff>0</xdr:colOff>
          <xdr:row>47</xdr:row>
          <xdr:rowOff>0</xdr:rowOff>
        </xdr:from>
        <xdr:to>
          <xdr:col>10</xdr:col>
          <xdr:colOff>0</xdr:colOff>
          <xdr:row>50</xdr:row>
          <xdr:rowOff>0</xdr:rowOff>
        </xdr:to>
        <xdr:sp macro="" textlink="">
          <xdr:nvSpPr>
            <xdr:cNvPr id="1081" name="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800" b="0" i="0" u="none" strike="noStrike" baseline="0">
                  <a:solidFill>
                    <a:srgbClr val="000000"/>
                  </a:solidFill>
                  <a:latin typeface="Segoe UI"/>
                  <a:cs typeface="Segoe UI"/>
                </a:rPr>
                <a:t>Optimaliseer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66</xdr:row>
          <xdr:rowOff>0</xdr:rowOff>
        </xdr:from>
        <xdr:to>
          <xdr:col>10</xdr:col>
          <xdr:colOff>0</xdr:colOff>
          <xdr:row>66</xdr:row>
          <xdr:rowOff>0</xdr:rowOff>
        </xdr:to>
        <xdr:sp macro="" textlink="">
          <xdr:nvSpPr>
            <xdr:cNvPr id="1083" name="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800" b="0" i="0" u="none" strike="noStrike" baseline="0">
                  <a:solidFill>
                    <a:srgbClr val="000000"/>
                  </a:solidFill>
                  <a:latin typeface="Segoe UI"/>
                  <a:cs typeface="Segoe UI"/>
                </a:rPr>
                <a:t>Optimaliseer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66</xdr:row>
          <xdr:rowOff>0</xdr:rowOff>
        </xdr:from>
        <xdr:to>
          <xdr:col>10</xdr:col>
          <xdr:colOff>0</xdr:colOff>
          <xdr:row>66</xdr:row>
          <xdr:rowOff>0</xdr:rowOff>
        </xdr:to>
        <xdr:sp macro="" textlink="">
          <xdr:nvSpPr>
            <xdr:cNvPr id="1084" name="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800" b="0" i="0" u="none" strike="noStrike" baseline="0">
                  <a:solidFill>
                    <a:srgbClr val="000000"/>
                  </a:solidFill>
                  <a:latin typeface="Segoe UI"/>
                  <a:cs typeface="Segoe UI"/>
                </a:rPr>
                <a:t>Optimaliseer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410182</xdr:colOff>
      <xdr:row>2</xdr:row>
      <xdr:rowOff>100588</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90500" y="0"/>
          <a:ext cx="1934182" cy="504000"/>
        </a:xfrm>
        <a:prstGeom prst="rect">
          <a:avLst/>
        </a:prstGeom>
      </xdr:spPr>
    </xdr:pic>
    <xdr:clientData/>
  </xdr:twoCellAnchor>
  <xdr:twoCellAnchor editAs="oneCell">
    <xdr:from>
      <xdr:col>3</xdr:col>
      <xdr:colOff>728382</xdr:colOff>
      <xdr:row>0</xdr:row>
      <xdr:rowOff>0</xdr:rowOff>
    </xdr:from>
    <xdr:to>
      <xdr:col>5</xdr:col>
      <xdr:colOff>330238</xdr:colOff>
      <xdr:row>2</xdr:row>
      <xdr:rowOff>182814</xdr:rowOff>
    </xdr:to>
    <xdr:pic>
      <xdr:nvPicPr>
        <xdr:cNvPr id="4" name="Picture 24">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28" t="5188" r="14263" b="21884"/>
        <a:stretch/>
      </xdr:blipFill>
      <xdr:spPr bwMode="auto">
        <a:xfrm>
          <a:off x="2442882" y="0"/>
          <a:ext cx="1125856" cy="5862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410182</xdr:colOff>
      <xdr:row>2</xdr:row>
      <xdr:rowOff>100588</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90500" y="0"/>
          <a:ext cx="1934182" cy="500638"/>
        </a:xfrm>
        <a:prstGeom prst="rect">
          <a:avLst/>
        </a:prstGeom>
      </xdr:spPr>
    </xdr:pic>
    <xdr:clientData/>
  </xdr:twoCellAnchor>
  <xdr:twoCellAnchor editAs="oneCell">
    <xdr:from>
      <xdr:col>3</xdr:col>
      <xdr:colOff>728382</xdr:colOff>
      <xdr:row>0</xdr:row>
      <xdr:rowOff>0</xdr:rowOff>
    </xdr:from>
    <xdr:to>
      <xdr:col>5</xdr:col>
      <xdr:colOff>330238</xdr:colOff>
      <xdr:row>2</xdr:row>
      <xdr:rowOff>182814</xdr:rowOff>
    </xdr:to>
    <xdr:pic>
      <xdr:nvPicPr>
        <xdr:cNvPr id="3" name="Picture 24">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28" t="5188" r="14263" b="21884"/>
        <a:stretch/>
      </xdr:blipFill>
      <xdr:spPr bwMode="auto">
        <a:xfrm>
          <a:off x="2442882" y="0"/>
          <a:ext cx="1125856" cy="58286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429233</xdr:colOff>
      <xdr:row>2</xdr:row>
      <xdr:rowOff>103950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200026" y="0"/>
          <a:ext cx="1934182" cy="504000"/>
        </a:xfrm>
        <a:prstGeom prst="rect">
          <a:avLst/>
        </a:prstGeom>
      </xdr:spPr>
    </xdr:pic>
    <xdr:clientData/>
  </xdr:twoCellAnchor>
  <xdr:twoCellAnchor editAs="oneCell">
    <xdr:from>
      <xdr:col>3</xdr:col>
      <xdr:colOff>629478</xdr:colOff>
      <xdr:row>0</xdr:row>
      <xdr:rowOff>0</xdr:rowOff>
    </xdr:from>
    <xdr:to>
      <xdr:col>3</xdr:col>
      <xdr:colOff>1755334</xdr:colOff>
      <xdr:row>2</xdr:row>
      <xdr:rowOff>188661</xdr:rowOff>
    </xdr:to>
    <xdr:pic>
      <xdr:nvPicPr>
        <xdr:cNvPr id="3" name="Picture 24">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28" t="5188" r="14263" b="21884"/>
        <a:stretch/>
      </xdr:blipFill>
      <xdr:spPr bwMode="auto">
        <a:xfrm>
          <a:off x="2335695" y="0"/>
          <a:ext cx="1125856" cy="586226"/>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K108"/>
  <sheetViews>
    <sheetView tabSelected="1" zoomScaleNormal="100" zoomScaleSheetLayoutView="85" workbookViewId="0">
      <selection activeCell="H1" sqref="H1"/>
    </sheetView>
  </sheetViews>
  <sheetFormatPr defaultColWidth="9.109375" defaultRowHeight="14.25" customHeight="1" outlineLevelRow="2" x14ac:dyDescent="0.35"/>
  <cols>
    <col min="1" max="1" width="2.88671875" style="39" customWidth="1"/>
    <col min="2" max="2" width="10.44140625" style="39" customWidth="1"/>
    <col min="3" max="3" width="33.6640625" style="39" customWidth="1"/>
    <col min="4" max="9" width="11.44140625" style="39" customWidth="1"/>
    <col min="10" max="10" width="12.109375" style="39" customWidth="1"/>
    <col min="11" max="13" width="9.6640625" style="39" customWidth="1"/>
    <col min="14" max="15" width="9.109375" style="39"/>
    <col min="16" max="17" width="12.33203125" style="39" bestFit="1" customWidth="1"/>
    <col min="18" max="16384" width="9.109375" style="39"/>
  </cols>
  <sheetData>
    <row r="1" spans="2:10" ht="15.75" customHeight="1" x14ac:dyDescent="0.35">
      <c r="B1" s="35"/>
      <c r="C1" s="36"/>
      <c r="D1" s="36"/>
      <c r="E1" s="36"/>
      <c r="F1" s="35"/>
      <c r="G1" s="36"/>
      <c r="H1" s="37" t="s">
        <v>60</v>
      </c>
      <c r="I1" s="38"/>
      <c r="J1" s="38"/>
    </row>
    <row r="2" spans="2:10" ht="15.75" customHeight="1" x14ac:dyDescent="0.35">
      <c r="B2" s="35"/>
      <c r="C2" s="36"/>
      <c r="D2" s="36"/>
      <c r="E2" s="36"/>
      <c r="F2" s="35"/>
      <c r="G2" s="36"/>
      <c r="H2" s="125" t="s">
        <v>54</v>
      </c>
      <c r="I2" s="125"/>
      <c r="J2" s="125"/>
    </row>
    <row r="3" spans="2:10" ht="15.75" customHeight="1" x14ac:dyDescent="0.35">
      <c r="B3" s="35"/>
      <c r="C3" s="36"/>
      <c r="D3" s="36"/>
      <c r="E3" s="36"/>
      <c r="F3" s="35"/>
      <c r="G3" s="36"/>
      <c r="H3" s="125"/>
      <c r="I3" s="125"/>
      <c r="J3" s="125"/>
    </row>
    <row r="4" spans="2:10" ht="15.75" customHeight="1" x14ac:dyDescent="0.35">
      <c r="B4" s="40"/>
      <c r="C4" s="41"/>
      <c r="D4" s="41"/>
      <c r="E4" s="41"/>
      <c r="F4" s="40"/>
      <c r="G4" s="41"/>
      <c r="H4" s="41" t="str">
        <f>"versie "&amp;SUBSTITUTE(FIXED(MAX(versiebeheer!C6:C35),2),",",".")</f>
        <v>versie 0.40</v>
      </c>
      <c r="I4" s="41"/>
      <c r="J4" s="101" t="str">
        <f>IF(VLOOKUP(MAX(versiebeheer!B6:B35),release_notes,6,FALSE)&lt;&gt;"","","[ongevalideerd]")</f>
        <v/>
      </c>
    </row>
    <row r="5" spans="2:10" ht="6.75" customHeight="1" x14ac:dyDescent="0.35">
      <c r="B5" s="35"/>
      <c r="C5" s="36"/>
      <c r="D5" s="36"/>
      <c r="E5" s="36"/>
      <c r="F5" s="35"/>
      <c r="G5" s="36"/>
      <c r="H5" s="36"/>
      <c r="I5" s="36"/>
      <c r="J5" s="36"/>
    </row>
    <row r="6" spans="2:10" ht="14.25" customHeight="1" x14ac:dyDescent="0.35">
      <c r="B6" s="42" t="s">
        <v>55</v>
      </c>
      <c r="C6" s="126" t="s">
        <v>64</v>
      </c>
      <c r="D6" s="126"/>
      <c r="E6" s="126"/>
      <c r="F6" s="126"/>
      <c r="G6" s="126"/>
      <c r="H6" s="126"/>
      <c r="I6" s="126"/>
      <c r="J6" s="126"/>
    </row>
    <row r="7" spans="2:10" ht="14.25" customHeight="1" x14ac:dyDescent="0.35">
      <c r="B7" s="42" t="s">
        <v>56</v>
      </c>
      <c r="C7" s="126" t="s">
        <v>56</v>
      </c>
      <c r="D7" s="126"/>
      <c r="E7" s="126"/>
      <c r="F7" s="126"/>
      <c r="G7" s="126"/>
      <c r="H7" s="126"/>
      <c r="I7" s="126"/>
      <c r="J7" s="126"/>
    </row>
    <row r="8" spans="2:10" ht="14.25" customHeight="1" x14ac:dyDescent="0.35">
      <c r="B8" s="42" t="s">
        <v>57</v>
      </c>
      <c r="C8" s="126" t="s">
        <v>65</v>
      </c>
      <c r="D8" s="126"/>
      <c r="E8" s="126"/>
      <c r="F8" s="126"/>
      <c r="G8" s="126"/>
      <c r="H8" s="126"/>
      <c r="I8" s="126"/>
      <c r="J8" s="126"/>
    </row>
    <row r="9" spans="2:10" ht="14.25" customHeight="1" x14ac:dyDescent="0.35">
      <c r="B9" s="42" t="s">
        <v>58</v>
      </c>
      <c r="C9" s="126" t="s">
        <v>66</v>
      </c>
      <c r="D9" s="126"/>
      <c r="E9" s="126"/>
      <c r="F9" s="126"/>
      <c r="G9" s="126"/>
      <c r="H9" s="126"/>
      <c r="I9" s="126"/>
      <c r="J9" s="126"/>
    </row>
    <row r="10" spans="2:10" ht="14.25" customHeight="1" x14ac:dyDescent="0.35">
      <c r="B10" s="42" t="s">
        <v>59</v>
      </c>
      <c r="C10" s="127">
        <f ca="1">TODAY()</f>
        <v>43755</v>
      </c>
      <c r="D10" s="128"/>
      <c r="E10" s="128"/>
      <c r="F10" s="128"/>
      <c r="G10" s="128"/>
      <c r="H10" s="128"/>
      <c r="I10" s="128"/>
      <c r="J10" s="128"/>
    </row>
    <row r="11" spans="2:10" ht="6.75" customHeight="1" x14ac:dyDescent="0.35">
      <c r="B11" s="40"/>
      <c r="C11" s="124"/>
      <c r="D11" s="124"/>
      <c r="E11" s="124"/>
      <c r="F11" s="124"/>
      <c r="G11" s="124"/>
      <c r="H11" s="124"/>
      <c r="I11" s="124"/>
      <c r="J11" s="124"/>
    </row>
    <row r="12" spans="2:10" ht="14.25" customHeight="1" x14ac:dyDescent="0.35">
      <c r="B12" s="35"/>
      <c r="C12" s="36"/>
      <c r="D12" s="36"/>
      <c r="E12" s="36"/>
      <c r="F12" s="35"/>
      <c r="G12" s="36"/>
      <c r="H12" s="36"/>
      <c r="I12" s="36"/>
      <c r="J12" s="36"/>
    </row>
    <row r="13" spans="2:10" ht="14.25" customHeight="1" x14ac:dyDescent="0.35">
      <c r="B13" s="43" t="s">
        <v>11</v>
      </c>
      <c r="C13" s="36"/>
      <c r="D13" s="36"/>
      <c r="E13" s="36"/>
      <c r="F13" s="35"/>
      <c r="G13" s="36"/>
      <c r="H13" s="36"/>
      <c r="I13" s="36"/>
      <c r="J13" s="36"/>
    </row>
    <row r="14" spans="2:10" ht="14.25" customHeight="1" x14ac:dyDescent="0.35">
      <c r="B14" s="44"/>
      <c r="C14" s="36"/>
      <c r="D14" s="36"/>
      <c r="E14" s="36"/>
      <c r="F14" s="35"/>
      <c r="G14" s="36"/>
      <c r="H14" s="36"/>
      <c r="I14" s="36"/>
      <c r="J14" s="36"/>
    </row>
    <row r="15" spans="2:10" ht="14.25" customHeight="1" x14ac:dyDescent="0.35">
      <c r="B15" s="44" t="s">
        <v>3</v>
      </c>
      <c r="C15" s="36"/>
      <c r="D15" s="36"/>
      <c r="E15" s="36"/>
      <c r="F15" s="35"/>
      <c r="G15" s="36"/>
      <c r="H15" s="36"/>
      <c r="I15" s="36"/>
      <c r="J15" s="36"/>
    </row>
    <row r="16" spans="2:10" ht="14.25" customHeight="1" x14ac:dyDescent="0.35">
      <c r="B16" s="45" t="s">
        <v>4</v>
      </c>
      <c r="C16" s="36"/>
      <c r="D16" s="36"/>
      <c r="E16" s="36"/>
      <c r="F16" s="45" t="s">
        <v>23</v>
      </c>
      <c r="G16" s="46" t="s">
        <v>30</v>
      </c>
      <c r="H16" s="90">
        <f>1/3000</f>
        <v>3.3333333333333332E-4</v>
      </c>
      <c r="I16" s="45" t="s">
        <v>15</v>
      </c>
      <c r="J16" s="36"/>
    </row>
    <row r="17" spans="2:10" ht="14.25" customHeight="1" x14ac:dyDescent="0.35">
      <c r="B17" s="45" t="s">
        <v>5</v>
      </c>
      <c r="C17" s="36"/>
      <c r="D17" s="36"/>
      <c r="E17" s="36"/>
      <c r="F17" s="45" t="s">
        <v>24</v>
      </c>
      <c r="G17" s="46" t="s">
        <v>30</v>
      </c>
      <c r="H17" s="47">
        <f>-NORMSINV(H16)</f>
        <v>3.4029328353853048</v>
      </c>
      <c r="I17" s="45" t="s">
        <v>16</v>
      </c>
      <c r="J17" s="36"/>
    </row>
    <row r="18" spans="2:10" ht="14.25" customHeight="1" x14ac:dyDescent="0.35">
      <c r="B18" s="35"/>
      <c r="C18" s="36"/>
      <c r="D18" s="36"/>
      <c r="E18" s="36"/>
      <c r="F18" s="45"/>
      <c r="G18" s="46"/>
      <c r="H18" s="48"/>
      <c r="I18" s="45"/>
      <c r="J18" s="36"/>
    </row>
    <row r="19" spans="2:10" ht="14.25" customHeight="1" x14ac:dyDescent="0.35">
      <c r="B19" s="44" t="s">
        <v>10</v>
      </c>
      <c r="C19" s="36"/>
      <c r="D19" s="36"/>
      <c r="E19" s="36"/>
      <c r="F19" s="45"/>
      <c r="G19" s="46"/>
      <c r="H19" s="45"/>
      <c r="I19" s="45"/>
      <c r="J19" s="36"/>
    </row>
    <row r="20" spans="2:10" ht="14.25" customHeight="1" x14ac:dyDescent="0.35">
      <c r="B20" s="45" t="s">
        <v>6</v>
      </c>
      <c r="C20" s="36"/>
      <c r="D20" s="36"/>
      <c r="E20" s="36"/>
      <c r="F20" s="45" t="s">
        <v>17</v>
      </c>
      <c r="G20" s="46" t="s">
        <v>30</v>
      </c>
      <c r="H20" s="49">
        <f>1/30</f>
        <v>3.3333333333333333E-2</v>
      </c>
      <c r="I20" s="45" t="s">
        <v>16</v>
      </c>
      <c r="J20" s="36"/>
    </row>
    <row r="21" spans="2:10" ht="14.25" customHeight="1" x14ac:dyDescent="0.35">
      <c r="B21" s="45" t="s">
        <v>7</v>
      </c>
      <c r="C21" s="36"/>
      <c r="D21" s="36"/>
      <c r="E21" s="36"/>
      <c r="F21" s="45" t="s">
        <v>18</v>
      </c>
      <c r="G21" s="46" t="s">
        <v>30</v>
      </c>
      <c r="H21" s="48">
        <v>50</v>
      </c>
      <c r="I21" s="45" t="s">
        <v>19</v>
      </c>
      <c r="J21" s="36"/>
    </row>
    <row r="22" spans="2:10" ht="14.25" customHeight="1" x14ac:dyDescent="0.35">
      <c r="B22" s="45" t="s">
        <v>8</v>
      </c>
      <c r="C22" s="36"/>
      <c r="D22" s="36"/>
      <c r="E22" s="36"/>
      <c r="F22" s="45" t="s">
        <v>25</v>
      </c>
      <c r="G22" s="46" t="s">
        <v>30</v>
      </c>
      <c r="H22" s="91">
        <v>24500</v>
      </c>
      <c r="I22" s="45" t="s">
        <v>19</v>
      </c>
      <c r="J22" s="36"/>
    </row>
    <row r="23" spans="2:10" ht="14.25" customHeight="1" x14ac:dyDescent="0.35">
      <c r="B23" s="45" t="s">
        <v>9</v>
      </c>
      <c r="C23" s="36"/>
      <c r="D23" s="36"/>
      <c r="E23" s="36"/>
      <c r="F23" s="45" t="s">
        <v>20</v>
      </c>
      <c r="G23" s="46" t="s">
        <v>30</v>
      </c>
      <c r="H23" s="47">
        <f>1+H20*H22/H21</f>
        <v>17.333333333333332</v>
      </c>
      <c r="I23" s="45" t="s">
        <v>16</v>
      </c>
      <c r="J23" s="36"/>
    </row>
    <row r="24" spans="2:10" ht="14.25" customHeight="1" x14ac:dyDescent="0.35">
      <c r="B24" s="35"/>
      <c r="C24" s="36"/>
      <c r="D24" s="36"/>
      <c r="E24" s="36"/>
      <c r="F24" s="45"/>
      <c r="G24" s="46"/>
      <c r="H24" s="48"/>
      <c r="I24" s="45"/>
      <c r="J24" s="36"/>
    </row>
    <row r="25" spans="2:10" ht="14.25" customHeight="1" x14ac:dyDescent="0.35">
      <c r="B25" s="44" t="s">
        <v>22</v>
      </c>
      <c r="C25" s="36"/>
      <c r="D25" s="36"/>
      <c r="E25" s="36"/>
      <c r="F25" s="45"/>
      <c r="G25" s="46"/>
      <c r="H25" s="45"/>
      <c r="I25" s="45"/>
      <c r="J25" s="36"/>
    </row>
    <row r="26" spans="2:10" ht="14.25" customHeight="1" x14ac:dyDescent="0.35">
      <c r="B26" s="45" t="s">
        <v>12</v>
      </c>
      <c r="C26" s="45"/>
      <c r="D26" s="36"/>
      <c r="E26" s="36"/>
      <c r="F26" s="45" t="s">
        <v>21</v>
      </c>
      <c r="G26" s="46" t="s">
        <v>30</v>
      </c>
      <c r="H26" s="91">
        <v>0.04</v>
      </c>
      <c r="I26" s="45" t="s">
        <v>16</v>
      </c>
      <c r="J26" s="36"/>
    </row>
    <row r="27" spans="2:10" ht="14.25" customHeight="1" x14ac:dyDescent="0.35">
      <c r="B27" s="45" t="s">
        <v>13</v>
      </c>
      <c r="C27" s="45"/>
      <c r="D27" s="36"/>
      <c r="E27" s="36"/>
      <c r="F27" s="45" t="s">
        <v>26</v>
      </c>
      <c r="G27" s="46" t="s">
        <v>30</v>
      </c>
      <c r="H27" s="50">
        <f>H16*H26/H23</f>
        <v>7.6923076923076925E-7</v>
      </c>
      <c r="I27" s="45" t="s">
        <v>15</v>
      </c>
      <c r="J27" s="36"/>
    </row>
    <row r="28" spans="2:10" ht="14.25" customHeight="1" x14ac:dyDescent="0.35">
      <c r="B28" s="45" t="s">
        <v>14</v>
      </c>
      <c r="C28" s="45"/>
      <c r="D28" s="36"/>
      <c r="E28" s="36"/>
      <c r="F28" s="45" t="s">
        <v>27</v>
      </c>
      <c r="G28" s="46" t="s">
        <v>30</v>
      </c>
      <c r="H28" s="47">
        <f>-NORMSINV(H27)</f>
        <v>4.806173822014002</v>
      </c>
      <c r="I28" s="45" t="s">
        <v>16</v>
      </c>
      <c r="J28" s="36"/>
    </row>
    <row r="29" spans="2:10" ht="14.25" customHeight="1" x14ac:dyDescent="0.35">
      <c r="B29" s="35"/>
      <c r="C29" s="36"/>
      <c r="D29" s="36"/>
      <c r="E29" s="36"/>
      <c r="F29" s="36"/>
      <c r="G29" s="46"/>
      <c r="H29" s="51"/>
      <c r="I29" s="36"/>
      <c r="J29" s="36"/>
    </row>
    <row r="30" spans="2:10" ht="14.25" customHeight="1" x14ac:dyDescent="0.35">
      <c r="B30" s="35"/>
      <c r="C30" s="36"/>
      <c r="D30" s="36"/>
      <c r="E30" s="36"/>
      <c r="F30" s="36"/>
      <c r="G30" s="46"/>
      <c r="H30" s="36"/>
      <c r="I30" s="36"/>
      <c r="J30" s="36"/>
    </row>
    <row r="31" spans="2:10" ht="14.25" customHeight="1" x14ac:dyDescent="0.35">
      <c r="B31" s="43" t="s">
        <v>28</v>
      </c>
      <c r="C31" s="36"/>
      <c r="D31" s="36"/>
      <c r="E31" s="36"/>
      <c r="F31" s="36"/>
      <c r="G31" s="46"/>
      <c r="H31" s="36"/>
      <c r="I31" s="36"/>
      <c r="J31" s="36"/>
    </row>
    <row r="32" spans="2:10" ht="14.25" customHeight="1" x14ac:dyDescent="0.35">
      <c r="B32" s="44"/>
      <c r="C32" s="36"/>
      <c r="D32" s="36"/>
      <c r="E32" s="36"/>
      <c r="F32" s="36"/>
      <c r="G32" s="46"/>
      <c r="H32" s="36"/>
      <c r="I32" s="36"/>
      <c r="J32" s="36"/>
    </row>
    <row r="33" spans="2:10" ht="14.25" customHeight="1" x14ac:dyDescent="0.35">
      <c r="B33" s="44" t="s">
        <v>35</v>
      </c>
      <c r="C33" s="36"/>
      <c r="D33" s="36"/>
      <c r="E33" s="36"/>
      <c r="F33" s="36"/>
      <c r="G33" s="46"/>
      <c r="H33" s="36"/>
      <c r="I33" s="36"/>
      <c r="J33" s="36"/>
    </row>
    <row r="34" spans="2:10" ht="14.25" customHeight="1" x14ac:dyDescent="0.35">
      <c r="B34" s="36" t="s">
        <v>29</v>
      </c>
      <c r="C34" s="36"/>
      <c r="D34" s="36"/>
      <c r="E34" s="36"/>
      <c r="F34" s="36" t="s">
        <v>34</v>
      </c>
      <c r="G34" s="46" t="s">
        <v>30</v>
      </c>
      <c r="H34" s="92" t="s">
        <v>170</v>
      </c>
      <c r="I34" s="36" t="s">
        <v>16</v>
      </c>
      <c r="J34" s="36"/>
    </row>
    <row r="35" spans="2:10" ht="14.25" customHeight="1" x14ac:dyDescent="0.35">
      <c r="B35" s="36" t="s">
        <v>31</v>
      </c>
      <c r="C35" s="36"/>
      <c r="D35" s="36"/>
      <c r="E35" s="36"/>
      <c r="F35" s="36" t="s">
        <v>33</v>
      </c>
      <c r="G35" s="46" t="s">
        <v>30</v>
      </c>
      <c r="H35" s="92" t="s">
        <v>32</v>
      </c>
      <c r="I35" s="36" t="s">
        <v>16</v>
      </c>
      <c r="J35" s="36"/>
    </row>
    <row r="36" spans="2:10" ht="14.25" customHeight="1" x14ac:dyDescent="0.35">
      <c r="B36" s="36" t="str">
        <f>IF(constructie="ja","Constructie met verankering?","--")</f>
        <v>Constructie met verankering?</v>
      </c>
      <c r="C36" s="36"/>
      <c r="D36" s="36"/>
      <c r="E36" s="36"/>
      <c r="F36" s="36" t="str">
        <f>IF(constructie="ja","ja/nee","")</f>
        <v>ja/nee</v>
      </c>
      <c r="G36" s="46" t="s">
        <v>30</v>
      </c>
      <c r="H36" s="92" t="s">
        <v>32</v>
      </c>
      <c r="I36" s="36" t="str">
        <f>IF(constructie="ja","[-]","--")</f>
        <v>[-]</v>
      </c>
      <c r="J36" s="36"/>
    </row>
    <row r="37" spans="2:10" ht="14.25" customHeight="1" x14ac:dyDescent="0.35">
      <c r="B37" s="36"/>
      <c r="C37" s="36"/>
      <c r="D37" s="36"/>
      <c r="E37" s="36"/>
      <c r="F37" s="36"/>
      <c r="G37" s="46"/>
      <c r="H37" s="51"/>
      <c r="I37" s="36"/>
      <c r="J37" s="36"/>
    </row>
    <row r="38" spans="2:10" ht="14.25" customHeight="1" x14ac:dyDescent="0.35">
      <c r="B38" s="44" t="s">
        <v>38</v>
      </c>
      <c r="C38" s="36"/>
      <c r="D38" s="36"/>
      <c r="E38" s="36"/>
      <c r="F38" s="36"/>
      <c r="G38" s="46"/>
      <c r="H38" s="36"/>
      <c r="I38" s="36"/>
      <c r="J38" s="36"/>
    </row>
    <row r="39" spans="2:10" ht="14.25" customHeight="1" x14ac:dyDescent="0.35">
      <c r="B39" s="36" t="s">
        <v>36</v>
      </c>
      <c r="C39" s="36"/>
      <c r="D39" s="36"/>
      <c r="E39" s="36"/>
      <c r="F39" s="36"/>
      <c r="G39" s="46" t="s">
        <v>30</v>
      </c>
      <c r="H39" s="52">
        <f>IF(constructie="ja",1/3,1)</f>
        <v>0.33333333333333331</v>
      </c>
      <c r="I39" s="36" t="s">
        <v>37</v>
      </c>
      <c r="J39" s="36"/>
    </row>
    <row r="40" spans="2:10" ht="14.25" customHeight="1" x14ac:dyDescent="0.35">
      <c r="B40" s="36" t="s">
        <v>39</v>
      </c>
      <c r="C40" s="36"/>
      <c r="D40" s="36"/>
      <c r="E40" s="36"/>
      <c r="F40" s="45" t="s">
        <v>42</v>
      </c>
      <c r="G40" s="46" t="s">
        <v>30</v>
      </c>
      <c r="H40" s="53">
        <f>H27*H39</f>
        <v>2.5641025641025642E-7</v>
      </c>
      <c r="I40" s="36" t="s">
        <v>15</v>
      </c>
      <c r="J40" s="36"/>
    </row>
    <row r="41" spans="2:10" ht="14.25" customHeight="1" x14ac:dyDescent="0.35">
      <c r="B41" s="45" t="s">
        <v>41</v>
      </c>
      <c r="C41" s="36"/>
      <c r="D41" s="36"/>
      <c r="E41" s="36"/>
      <c r="F41" s="45" t="s">
        <v>43</v>
      </c>
      <c r="G41" s="46" t="s">
        <v>30</v>
      </c>
      <c r="H41" s="47">
        <f>-NORMSINV(H40)</f>
        <v>5.0214530073148076</v>
      </c>
      <c r="I41" s="36"/>
      <c r="J41" s="36"/>
    </row>
    <row r="42" spans="2:10" ht="14.25" customHeight="1" x14ac:dyDescent="0.35">
      <c r="B42" s="36" t="s">
        <v>40</v>
      </c>
      <c r="C42" s="36"/>
      <c r="D42" s="36"/>
      <c r="E42" s="36"/>
      <c r="F42" s="36" t="s">
        <v>44</v>
      </c>
      <c r="G42" s="46" t="s">
        <v>30</v>
      </c>
      <c r="H42" s="54">
        <f>IF(materiaalmodel="CSSM",0.15*H41+0.41,1+0.13*(H41-4))</f>
        <v>1.1632179510972211</v>
      </c>
      <c r="I42" s="36" t="s">
        <v>16</v>
      </c>
      <c r="J42" s="36"/>
    </row>
    <row r="43" spans="2:10" ht="14.25" customHeight="1" x14ac:dyDescent="0.35">
      <c r="B43" s="35"/>
      <c r="C43" s="36"/>
      <c r="D43" s="36"/>
      <c r="E43" s="36"/>
      <c r="F43" s="36"/>
      <c r="G43" s="46"/>
      <c r="H43" s="51"/>
      <c r="I43" s="36"/>
      <c r="J43" s="36"/>
    </row>
    <row r="44" spans="2:10" ht="14.25" customHeight="1" x14ac:dyDescent="0.35">
      <c r="B44" s="35"/>
      <c r="C44" s="36"/>
      <c r="D44" s="36"/>
      <c r="E44" s="36"/>
      <c r="F44" s="36"/>
      <c r="G44" s="36"/>
      <c r="H44" s="36"/>
      <c r="I44" s="36"/>
      <c r="J44" s="36"/>
    </row>
    <row r="45" spans="2:10" ht="14.25" customHeight="1" x14ac:dyDescent="0.35">
      <c r="B45" s="43" t="s">
        <v>61</v>
      </c>
      <c r="C45" s="36"/>
      <c r="D45" s="36"/>
      <c r="E45" s="36"/>
      <c r="F45" s="36"/>
      <c r="G45" s="46"/>
      <c r="H45" s="36"/>
      <c r="I45" s="36"/>
      <c r="J45" s="36"/>
    </row>
    <row r="46" spans="2:10" ht="14.25" customHeight="1" x14ac:dyDescent="0.35">
      <c r="B46" s="44"/>
      <c r="C46" s="36"/>
      <c r="D46" s="36"/>
      <c r="E46" s="36"/>
      <c r="F46" s="36"/>
      <c r="G46" s="46"/>
      <c r="H46" s="36"/>
      <c r="I46" s="36"/>
      <c r="J46" s="36"/>
    </row>
    <row r="47" spans="2:10" ht="14.25" customHeight="1" x14ac:dyDescent="0.35">
      <c r="B47" s="44" t="s">
        <v>50</v>
      </c>
      <c r="C47" s="36"/>
      <c r="D47" s="36"/>
      <c r="E47" s="36"/>
      <c r="F47" s="36"/>
      <c r="G47" s="46"/>
      <c r="H47" s="36"/>
      <c r="I47" s="36"/>
      <c r="J47" s="36"/>
    </row>
    <row r="48" spans="2:10" ht="14.25" customHeight="1" x14ac:dyDescent="0.35">
      <c r="B48" s="55" t="s">
        <v>49</v>
      </c>
      <c r="C48" s="46"/>
      <c r="D48" s="46"/>
      <c r="E48" s="36"/>
      <c r="F48" s="36" t="s">
        <v>67</v>
      </c>
      <c r="G48" s="46" t="s">
        <v>30</v>
      </c>
      <c r="H48" s="93">
        <v>1.0957654924262579</v>
      </c>
      <c r="I48" s="36" t="s">
        <v>16</v>
      </c>
      <c r="J48" s="36"/>
    </row>
    <row r="49" spans="2:11" ht="14.25" customHeight="1" x14ac:dyDescent="0.35">
      <c r="B49" s="55" t="s">
        <v>63</v>
      </c>
      <c r="C49" s="46"/>
      <c r="D49" s="46"/>
      <c r="E49" s="36"/>
      <c r="F49" s="36" t="s">
        <v>68</v>
      </c>
      <c r="G49" s="46" t="s">
        <v>30</v>
      </c>
      <c r="H49" s="53">
        <f>SUM(J55:J65)</f>
        <v>2.5615890140876139E-7</v>
      </c>
      <c r="I49" s="36" t="s">
        <v>15</v>
      </c>
      <c r="J49" s="36"/>
    </row>
    <row r="50" spans="2:11" ht="14.25" customHeight="1" x14ac:dyDescent="0.35">
      <c r="B50" s="55" t="s">
        <v>62</v>
      </c>
      <c r="C50" s="46"/>
      <c r="D50" s="46"/>
      <c r="E50" s="36"/>
      <c r="F50" s="36"/>
      <c r="G50" s="46" t="s">
        <v>30</v>
      </c>
      <c r="H50" s="57">
        <f>H49/$H$40</f>
        <v>0.99901971549416946</v>
      </c>
      <c r="I50" s="36" t="s">
        <v>37</v>
      </c>
      <c r="J50" s="36"/>
    </row>
    <row r="51" spans="2:11" ht="14.25" customHeight="1" x14ac:dyDescent="0.35">
      <c r="B51" s="55"/>
      <c r="C51" s="46"/>
      <c r="D51" s="46"/>
      <c r="E51" s="36"/>
      <c r="F51" s="36"/>
      <c r="G51" s="36"/>
      <c r="H51" s="56"/>
      <c r="I51" s="36"/>
      <c r="J51" s="36"/>
    </row>
    <row r="52" spans="2:11" ht="14.25" customHeight="1" thickBot="1" x14ac:dyDescent="0.4">
      <c r="B52" s="58" t="s">
        <v>53</v>
      </c>
      <c r="C52" s="36"/>
      <c r="D52" s="36"/>
      <c r="E52" s="36"/>
      <c r="F52" s="36"/>
      <c r="G52" s="36"/>
      <c r="H52" s="36"/>
      <c r="I52" s="36"/>
      <c r="J52" s="36"/>
    </row>
    <row r="53" spans="2:11" ht="14.25" customHeight="1" x14ac:dyDescent="0.35">
      <c r="B53" s="59" t="s">
        <v>92</v>
      </c>
      <c r="C53" s="60" t="s">
        <v>46</v>
      </c>
      <c r="D53" s="61" t="s">
        <v>93</v>
      </c>
      <c r="E53" s="61" t="s">
        <v>45</v>
      </c>
      <c r="F53" s="61" t="s">
        <v>171</v>
      </c>
      <c r="G53" s="61" t="s">
        <v>94</v>
      </c>
      <c r="H53" s="61" t="s">
        <v>0</v>
      </c>
      <c r="I53" s="61" t="s">
        <v>95</v>
      </c>
      <c r="J53" s="61" t="s">
        <v>96</v>
      </c>
    </row>
    <row r="54" spans="2:11" ht="14.25" customHeight="1" thickBot="1" x14ac:dyDescent="0.4">
      <c r="B54" s="62" t="s">
        <v>16</v>
      </c>
      <c r="C54" s="63" t="s">
        <v>16</v>
      </c>
      <c r="D54" s="64" t="s">
        <v>16</v>
      </c>
      <c r="E54" s="64" t="s">
        <v>16</v>
      </c>
      <c r="F54" s="64" t="s">
        <v>16</v>
      </c>
      <c r="G54" s="64" t="s">
        <v>16</v>
      </c>
      <c r="H54" s="64" t="s">
        <v>16</v>
      </c>
      <c r="I54" s="64" t="s">
        <v>15</v>
      </c>
      <c r="J54" s="64" t="s">
        <v>15</v>
      </c>
      <c r="K54" s="65"/>
    </row>
    <row r="55" spans="2:11" ht="14.25" customHeight="1" x14ac:dyDescent="0.35">
      <c r="B55" s="66">
        <v>0</v>
      </c>
      <c r="C55" s="66" t="s">
        <v>48</v>
      </c>
      <c r="D55" s="67">
        <f>1-SUM(D56:D65)</f>
        <v>0.75</v>
      </c>
      <c r="E55" s="96">
        <v>1.2789999999999999</v>
      </c>
      <c r="F55" s="102">
        <f>IF(OR($E55="",$E$55=""),"",($E55-$E$55))</f>
        <v>0</v>
      </c>
      <c r="G55" s="68">
        <f>IF(F55="","",$H$42*$H$48+F55)</f>
        <v>1.2746140909831092</v>
      </c>
      <c r="H55" s="68">
        <f t="shared" ref="H55:H65" si="0">IF(F55="","",IF(materiaalmodel="CSSM",(G55-0.41)/0.15,4+(G55-1)/0.13))</f>
        <v>5.7640939398873954</v>
      </c>
      <c r="I55" s="69">
        <f>IF(F55="","",NORMSDIST(-H55))</f>
        <v>4.1048840426639565E-9</v>
      </c>
      <c r="J55" s="69">
        <f>IF(F55="","",D55*I55)</f>
        <v>3.0786630319979673E-9</v>
      </c>
      <c r="K55" s="70"/>
    </row>
    <row r="56" spans="2:11" ht="14.25" customHeight="1" x14ac:dyDescent="0.35">
      <c r="B56" s="66">
        <f>B55+1</f>
        <v>1</v>
      </c>
      <c r="C56" s="99" t="s">
        <v>1</v>
      </c>
      <c r="D56" s="99">
        <v>0.1</v>
      </c>
      <c r="E56" s="97">
        <v>1.1000000000000001</v>
      </c>
      <c r="F56" s="102">
        <f t="shared" ref="F56:F65" si="1">IF(OR($E56="",$E$55=""),"",($E56-$E$55))</f>
        <v>-0.17899999999999983</v>
      </c>
      <c r="G56" s="68">
        <f>IF(F56="","",$H$42*$H$48+F56)</f>
        <v>1.0956140909831094</v>
      </c>
      <c r="H56" s="68">
        <f t="shared" si="0"/>
        <v>4.5707606065540629</v>
      </c>
      <c r="I56" s="69">
        <f t="shared" ref="I56:I65" si="2">IF(F56="","",NORMSDIST(-H56))</f>
        <v>2.4297858593200316E-6</v>
      </c>
      <c r="J56" s="69">
        <f t="shared" ref="J56:J65" si="3">IF(F56="","",D56*I56)</f>
        <v>2.4297858593200319E-7</v>
      </c>
      <c r="K56" s="71"/>
    </row>
    <row r="57" spans="2:11" ht="14.25" customHeight="1" x14ac:dyDescent="0.35">
      <c r="B57" s="66">
        <f t="shared" ref="B57:B65" si="4">B56+1</f>
        <v>2</v>
      </c>
      <c r="C57" s="99" t="s">
        <v>47</v>
      </c>
      <c r="D57" s="99">
        <v>0.1</v>
      </c>
      <c r="E57" s="97">
        <v>1.2</v>
      </c>
      <c r="F57" s="102">
        <f t="shared" si="1"/>
        <v>-7.8999999999999959E-2</v>
      </c>
      <c r="G57" s="68">
        <f t="shared" ref="G57:G65" si="5">IF(F57="","",$H$42*$H$48+F57)</f>
        <v>1.1956140909831092</v>
      </c>
      <c r="H57" s="68">
        <f t="shared" si="0"/>
        <v>5.237427273220729</v>
      </c>
      <c r="I57" s="69">
        <f t="shared" si="2"/>
        <v>8.1415215377267883E-8</v>
      </c>
      <c r="J57" s="69">
        <f t="shared" si="3"/>
        <v>8.1415215377267886E-9</v>
      </c>
    </row>
    <row r="58" spans="2:11" ht="14.25" customHeight="1" x14ac:dyDescent="0.35">
      <c r="B58" s="66">
        <f t="shared" si="4"/>
        <v>3</v>
      </c>
      <c r="C58" s="99" t="s">
        <v>2</v>
      </c>
      <c r="D58" s="99">
        <v>0.05</v>
      </c>
      <c r="E58" s="97">
        <v>1.22</v>
      </c>
      <c r="F58" s="102">
        <f t="shared" si="1"/>
        <v>-5.8999999999999941E-2</v>
      </c>
      <c r="G58" s="68">
        <f t="shared" si="5"/>
        <v>1.2156140909831092</v>
      </c>
      <c r="H58" s="68">
        <f t="shared" si="0"/>
        <v>5.3707606065540627</v>
      </c>
      <c r="I58" s="69">
        <f t="shared" si="2"/>
        <v>3.9202618140669198E-8</v>
      </c>
      <c r="J58" s="69">
        <f t="shared" si="3"/>
        <v>1.9601309070334599E-9</v>
      </c>
    </row>
    <row r="59" spans="2:11" ht="14.25" customHeight="1" x14ac:dyDescent="0.35">
      <c r="B59" s="66">
        <f t="shared" si="4"/>
        <v>4</v>
      </c>
      <c r="C59" s="99"/>
      <c r="D59" s="99"/>
      <c r="E59" s="97"/>
      <c r="F59" s="102" t="str">
        <f t="shared" si="1"/>
        <v/>
      </c>
      <c r="G59" s="68" t="str">
        <f t="shared" si="5"/>
        <v/>
      </c>
      <c r="H59" s="68" t="str">
        <f t="shared" si="0"/>
        <v/>
      </c>
      <c r="I59" s="69" t="str">
        <f t="shared" si="2"/>
        <v/>
      </c>
      <c r="J59" s="69" t="str">
        <f t="shared" si="3"/>
        <v/>
      </c>
    </row>
    <row r="60" spans="2:11" ht="14.25" customHeight="1" x14ac:dyDescent="0.35">
      <c r="B60" s="66">
        <f t="shared" si="4"/>
        <v>5</v>
      </c>
      <c r="C60" s="99"/>
      <c r="D60" s="99"/>
      <c r="E60" s="97"/>
      <c r="F60" s="102" t="str">
        <f t="shared" si="1"/>
        <v/>
      </c>
      <c r="G60" s="68" t="str">
        <f t="shared" si="5"/>
        <v/>
      </c>
      <c r="H60" s="68" t="str">
        <f t="shared" si="0"/>
        <v/>
      </c>
      <c r="I60" s="69" t="str">
        <f t="shared" si="2"/>
        <v/>
      </c>
      <c r="J60" s="69" t="str">
        <f t="shared" si="3"/>
        <v/>
      </c>
    </row>
    <row r="61" spans="2:11" ht="14.25" customHeight="1" x14ac:dyDescent="0.35">
      <c r="B61" s="66">
        <f t="shared" si="4"/>
        <v>6</v>
      </c>
      <c r="C61" s="99"/>
      <c r="D61" s="99"/>
      <c r="E61" s="97"/>
      <c r="F61" s="102" t="str">
        <f t="shared" si="1"/>
        <v/>
      </c>
      <c r="G61" s="68" t="str">
        <f t="shared" si="5"/>
        <v/>
      </c>
      <c r="H61" s="68" t="str">
        <f t="shared" si="0"/>
        <v/>
      </c>
      <c r="I61" s="69" t="str">
        <f t="shared" si="2"/>
        <v/>
      </c>
      <c r="J61" s="69" t="str">
        <f t="shared" si="3"/>
        <v/>
      </c>
    </row>
    <row r="62" spans="2:11" ht="14.25" customHeight="1" x14ac:dyDescent="0.35">
      <c r="B62" s="66">
        <f t="shared" si="4"/>
        <v>7</v>
      </c>
      <c r="C62" s="99"/>
      <c r="D62" s="99"/>
      <c r="E62" s="97"/>
      <c r="F62" s="102" t="str">
        <f t="shared" si="1"/>
        <v/>
      </c>
      <c r="G62" s="68" t="str">
        <f t="shared" si="5"/>
        <v/>
      </c>
      <c r="H62" s="68" t="str">
        <f t="shared" si="0"/>
        <v/>
      </c>
      <c r="I62" s="69" t="str">
        <f t="shared" si="2"/>
        <v/>
      </c>
      <c r="J62" s="69" t="str">
        <f t="shared" si="3"/>
        <v/>
      </c>
    </row>
    <row r="63" spans="2:11" ht="14.25" customHeight="1" x14ac:dyDescent="0.35">
      <c r="B63" s="66">
        <f t="shared" si="4"/>
        <v>8</v>
      </c>
      <c r="C63" s="99"/>
      <c r="D63" s="99"/>
      <c r="E63" s="97"/>
      <c r="F63" s="102" t="str">
        <f t="shared" si="1"/>
        <v/>
      </c>
      <c r="G63" s="68" t="str">
        <f t="shared" si="5"/>
        <v/>
      </c>
      <c r="H63" s="68" t="str">
        <f t="shared" si="0"/>
        <v/>
      </c>
      <c r="I63" s="69" t="str">
        <f t="shared" si="2"/>
        <v/>
      </c>
      <c r="J63" s="69" t="str">
        <f t="shared" si="3"/>
        <v/>
      </c>
    </row>
    <row r="64" spans="2:11" ht="14.25" customHeight="1" x14ac:dyDescent="0.35">
      <c r="B64" s="66">
        <f t="shared" si="4"/>
        <v>9</v>
      </c>
      <c r="C64" s="99"/>
      <c r="D64" s="99"/>
      <c r="E64" s="97"/>
      <c r="F64" s="102" t="str">
        <f t="shared" si="1"/>
        <v/>
      </c>
      <c r="G64" s="68" t="str">
        <f t="shared" si="5"/>
        <v/>
      </c>
      <c r="H64" s="68" t="str">
        <f t="shared" si="0"/>
        <v/>
      </c>
      <c r="I64" s="69" t="str">
        <f t="shared" si="2"/>
        <v/>
      </c>
      <c r="J64" s="69" t="str">
        <f t="shared" si="3"/>
        <v/>
      </c>
    </row>
    <row r="65" spans="2:10" ht="14.25" customHeight="1" thickBot="1" x14ac:dyDescent="0.4">
      <c r="B65" s="72">
        <f t="shared" si="4"/>
        <v>10</v>
      </c>
      <c r="C65" s="100"/>
      <c r="D65" s="100"/>
      <c r="E65" s="98"/>
      <c r="F65" s="122" t="str">
        <f t="shared" si="1"/>
        <v/>
      </c>
      <c r="G65" s="73" t="str">
        <f t="shared" si="5"/>
        <v/>
      </c>
      <c r="H65" s="73" t="str">
        <f t="shared" si="0"/>
        <v/>
      </c>
      <c r="I65" s="74" t="str">
        <f t="shared" si="2"/>
        <v/>
      </c>
      <c r="J65" s="74" t="str">
        <f t="shared" si="3"/>
        <v/>
      </c>
    </row>
    <row r="66" spans="2:10" ht="14.25" customHeight="1" x14ac:dyDescent="0.35">
      <c r="B66" s="36"/>
      <c r="C66" s="36"/>
      <c r="D66" s="36"/>
      <c r="E66" s="36"/>
      <c r="F66" s="36"/>
      <c r="G66" s="36"/>
      <c r="H66" s="75"/>
      <c r="I66" s="75"/>
      <c r="J66" s="36"/>
    </row>
    <row r="67" spans="2:10" ht="14.25" customHeight="1" outlineLevel="1" x14ac:dyDescent="0.35">
      <c r="B67" s="78" t="s">
        <v>51</v>
      </c>
      <c r="C67" s="36"/>
      <c r="D67" s="36"/>
      <c r="E67" s="36"/>
      <c r="F67" s="36"/>
      <c r="G67" s="76"/>
      <c r="H67" s="77"/>
      <c r="I67" s="36"/>
      <c r="J67" s="36"/>
    </row>
    <row r="68" spans="2:10" ht="14.25" customHeight="1" outlineLevel="1" x14ac:dyDescent="0.35">
      <c r="B68" s="55" t="s">
        <v>49</v>
      </c>
      <c r="C68" s="46"/>
      <c r="D68" s="46"/>
      <c r="E68" s="36"/>
      <c r="F68" s="36" t="s">
        <v>69</v>
      </c>
      <c r="G68" s="36" t="s">
        <v>30</v>
      </c>
      <c r="H68" s="93">
        <v>1.1322157209577004</v>
      </c>
      <c r="I68" s="36" t="s">
        <v>16</v>
      </c>
      <c r="J68" s="36"/>
    </row>
    <row r="69" spans="2:10" ht="14.25" customHeight="1" outlineLevel="1" x14ac:dyDescent="0.35">
      <c r="B69" s="55" t="s">
        <v>63</v>
      </c>
      <c r="C69" s="46"/>
      <c r="D69" s="46"/>
      <c r="E69" s="36"/>
      <c r="F69" s="36" t="s">
        <v>70</v>
      </c>
      <c r="G69" s="36" t="s">
        <v>30</v>
      </c>
      <c r="H69" s="53">
        <f>SUM(J75:J85)</f>
        <v>2.5611708660503564E-7</v>
      </c>
      <c r="I69" s="36" t="s">
        <v>15</v>
      </c>
      <c r="J69" s="36"/>
    </row>
    <row r="70" spans="2:10" ht="14.25" customHeight="1" outlineLevel="1" x14ac:dyDescent="0.35">
      <c r="B70" s="55" t="s">
        <v>62</v>
      </c>
      <c r="C70" s="46"/>
      <c r="D70" s="46"/>
      <c r="E70" s="36"/>
      <c r="F70" s="36"/>
      <c r="G70" s="36" t="s">
        <v>30</v>
      </c>
      <c r="H70" s="57">
        <f>H69/$H$40</f>
        <v>0.99885663775963895</v>
      </c>
      <c r="I70" s="36" t="s">
        <v>37</v>
      </c>
      <c r="J70" s="36"/>
    </row>
    <row r="71" spans="2:10" ht="14.25" customHeight="1" outlineLevel="1" x14ac:dyDescent="0.35">
      <c r="B71" s="55"/>
      <c r="C71" s="46"/>
      <c r="D71" s="46"/>
      <c r="E71" s="36"/>
      <c r="F71" s="36"/>
      <c r="G71" s="36"/>
      <c r="H71" s="51"/>
      <c r="I71" s="79"/>
      <c r="J71" s="36"/>
    </row>
    <row r="72" spans="2:10" ht="14.25" customHeight="1" outlineLevel="1" thickBot="1" x14ac:dyDescent="0.4">
      <c r="B72" s="58" t="s">
        <v>99</v>
      </c>
      <c r="C72" s="36"/>
      <c r="D72" s="36"/>
      <c r="E72" s="36"/>
      <c r="F72" s="36"/>
      <c r="G72" s="36"/>
      <c r="H72" s="36"/>
      <c r="I72" s="36"/>
      <c r="J72" s="36"/>
    </row>
    <row r="73" spans="2:10" ht="14.25" customHeight="1" outlineLevel="1" x14ac:dyDescent="0.35">
      <c r="B73" s="59" t="s">
        <v>92</v>
      </c>
      <c r="C73" s="60" t="s">
        <v>46</v>
      </c>
      <c r="D73" s="61" t="s">
        <v>93</v>
      </c>
      <c r="E73" s="61" t="s">
        <v>71</v>
      </c>
      <c r="F73" s="61" t="s">
        <v>172</v>
      </c>
      <c r="G73" s="61" t="s">
        <v>94</v>
      </c>
      <c r="H73" s="61" t="s">
        <v>0</v>
      </c>
      <c r="I73" s="61" t="s">
        <v>95</v>
      </c>
      <c r="J73" s="61" t="s">
        <v>96</v>
      </c>
    </row>
    <row r="74" spans="2:10" ht="14.25" customHeight="1" outlineLevel="1" thickBot="1" x14ac:dyDescent="0.4">
      <c r="B74" s="62" t="s">
        <v>16</v>
      </c>
      <c r="C74" s="63" t="s">
        <v>16</v>
      </c>
      <c r="D74" s="64" t="s">
        <v>16</v>
      </c>
      <c r="E74" s="64" t="s">
        <v>72</v>
      </c>
      <c r="F74" s="64" t="s">
        <v>37</v>
      </c>
      <c r="G74" s="64" t="s">
        <v>16</v>
      </c>
      <c r="H74" s="64" t="s">
        <v>16</v>
      </c>
      <c r="I74" s="64" t="s">
        <v>15</v>
      </c>
      <c r="J74" s="64" t="s">
        <v>15</v>
      </c>
    </row>
    <row r="75" spans="2:10" ht="14.25" customHeight="1" outlineLevel="1" x14ac:dyDescent="0.35">
      <c r="B75" s="66">
        <v>0</v>
      </c>
      <c r="C75" s="80" t="str">
        <f t="shared" ref="C75:D85" si="6">IF(C55="","",C55)</f>
        <v>Basis schematisering</v>
      </c>
      <c r="D75" s="81">
        <f t="shared" si="6"/>
        <v>0.75</v>
      </c>
      <c r="E75" s="94">
        <v>550</v>
      </c>
      <c r="F75" s="82">
        <f>IF(OR($E75="",$E$75=""),"",($E75-$E$75)/$E$75)</f>
        <v>0</v>
      </c>
      <c r="G75" s="83">
        <f t="shared" ref="G75:G85" si="7">IF(F75="","",$H$42*$H$68*(1-F75))</f>
        <v>1.3170136511324793</v>
      </c>
      <c r="H75" s="83">
        <f t="shared" ref="H75:H85" si="8">IF(F75="","",IF(materiaalmodel="CSSM",(G75-0.41)/0.15,4+(G75-1)/0.13))</f>
        <v>6.0467576742165292</v>
      </c>
      <c r="I75" s="84">
        <f>IF(F75="","",NORMSDIST(-H75))</f>
        <v>7.3894892623430773E-10</v>
      </c>
      <c r="J75" s="84">
        <f>IF(F75="","",D75*I75)</f>
        <v>5.5421169467573082E-10</v>
      </c>
    </row>
    <row r="76" spans="2:10" ht="14.25" customHeight="1" outlineLevel="1" x14ac:dyDescent="0.35">
      <c r="B76" s="66">
        <f>B75+1</f>
        <v>1</v>
      </c>
      <c r="C76" s="80" t="str">
        <f t="shared" si="6"/>
        <v>Freatische lijn in dijk hoger</v>
      </c>
      <c r="D76" s="81">
        <f t="shared" si="6"/>
        <v>0.1</v>
      </c>
      <c r="E76" s="94">
        <v>450</v>
      </c>
      <c r="F76" s="82">
        <f t="shared" ref="F76:F85" si="9">IF(OR($E76="",$E$75=""),"",($E76-$E$75)/$E$75)</f>
        <v>-0.18181818181818182</v>
      </c>
      <c r="G76" s="83">
        <f t="shared" si="7"/>
        <v>1.556470678611112</v>
      </c>
      <c r="H76" s="83">
        <f t="shared" si="8"/>
        <v>7.6431378574074138</v>
      </c>
      <c r="I76" s="84">
        <f t="shared" ref="I76:I85" si="10">IF(F76="","",NORMSDIST(-H76))</f>
        <v>1.0599540086320445E-14</v>
      </c>
      <c r="J76" s="84">
        <f t="shared" ref="J76:J85" si="11">IF(F76="","",D76*I76)</f>
        <v>1.0599540086320445E-15</v>
      </c>
    </row>
    <row r="77" spans="2:10" ht="14.25" customHeight="1" outlineLevel="1" x14ac:dyDescent="0.35">
      <c r="B77" s="66">
        <f t="shared" ref="B77:B85" si="12">B76+1</f>
        <v>2</v>
      </c>
      <c r="C77" s="80" t="str">
        <f t="shared" si="6"/>
        <v>Aangepaste grondopbouw</v>
      </c>
      <c r="D77" s="81">
        <f t="shared" si="6"/>
        <v>0.1</v>
      </c>
      <c r="E77" s="94">
        <v>620</v>
      </c>
      <c r="F77" s="82">
        <f t="shared" si="9"/>
        <v>0.12727272727272726</v>
      </c>
      <c r="G77" s="83">
        <f t="shared" si="7"/>
        <v>1.1493937318974365</v>
      </c>
      <c r="H77" s="83">
        <f t="shared" si="8"/>
        <v>4.9292915459829114</v>
      </c>
      <c r="I77" s="84">
        <f t="shared" si="10"/>
        <v>4.126416978113757E-7</v>
      </c>
      <c r="J77" s="84">
        <f t="shared" si="11"/>
        <v>4.1264169781137572E-8</v>
      </c>
    </row>
    <row r="78" spans="2:10" ht="14.25" customHeight="1" outlineLevel="1" x14ac:dyDescent="0.35">
      <c r="B78" s="66">
        <f t="shared" si="12"/>
        <v>3</v>
      </c>
      <c r="C78" s="80" t="str">
        <f t="shared" si="6"/>
        <v>Aangepaste indringingslaag</v>
      </c>
      <c r="D78" s="81">
        <f t="shared" si="6"/>
        <v>0.05</v>
      </c>
      <c r="E78" s="94">
        <v>650</v>
      </c>
      <c r="F78" s="82">
        <f t="shared" si="9"/>
        <v>0.18181818181818182</v>
      </c>
      <c r="G78" s="83">
        <f t="shared" si="7"/>
        <v>1.0775566236538465</v>
      </c>
      <c r="H78" s="83">
        <f t="shared" si="8"/>
        <v>4.4503774910256446</v>
      </c>
      <c r="I78" s="84">
        <f t="shared" si="10"/>
        <v>4.2859740813853666E-6</v>
      </c>
      <c r="J78" s="84">
        <f t="shared" si="11"/>
        <v>2.1429870406926833E-7</v>
      </c>
    </row>
    <row r="79" spans="2:10" ht="14.25" customHeight="1" outlineLevel="1" x14ac:dyDescent="0.35">
      <c r="B79" s="66">
        <f t="shared" si="12"/>
        <v>4</v>
      </c>
      <c r="C79" s="80" t="str">
        <f t="shared" si="6"/>
        <v/>
      </c>
      <c r="D79" s="81" t="str">
        <f t="shared" si="6"/>
        <v/>
      </c>
      <c r="E79" s="94"/>
      <c r="F79" s="82" t="str">
        <f t="shared" si="9"/>
        <v/>
      </c>
      <c r="G79" s="83" t="str">
        <f t="shared" si="7"/>
        <v/>
      </c>
      <c r="H79" s="83" t="str">
        <f t="shared" si="8"/>
        <v/>
      </c>
      <c r="I79" s="84" t="str">
        <f t="shared" si="10"/>
        <v/>
      </c>
      <c r="J79" s="84" t="str">
        <f t="shared" si="11"/>
        <v/>
      </c>
    </row>
    <row r="80" spans="2:10" ht="14.25" customHeight="1" outlineLevel="1" x14ac:dyDescent="0.35">
      <c r="B80" s="66">
        <f t="shared" si="12"/>
        <v>5</v>
      </c>
      <c r="C80" s="80" t="str">
        <f t="shared" si="6"/>
        <v/>
      </c>
      <c r="D80" s="81" t="str">
        <f t="shared" si="6"/>
        <v/>
      </c>
      <c r="E80" s="94"/>
      <c r="F80" s="82" t="str">
        <f t="shared" si="9"/>
        <v/>
      </c>
      <c r="G80" s="83" t="str">
        <f t="shared" si="7"/>
        <v/>
      </c>
      <c r="H80" s="83" t="str">
        <f t="shared" si="8"/>
        <v/>
      </c>
      <c r="I80" s="84" t="str">
        <f t="shared" si="10"/>
        <v/>
      </c>
      <c r="J80" s="84" t="str">
        <f t="shared" si="11"/>
        <v/>
      </c>
    </row>
    <row r="81" spans="2:10" ht="14.25" customHeight="1" outlineLevel="1" x14ac:dyDescent="0.35">
      <c r="B81" s="66">
        <f t="shared" si="12"/>
        <v>6</v>
      </c>
      <c r="C81" s="80" t="str">
        <f t="shared" si="6"/>
        <v/>
      </c>
      <c r="D81" s="81" t="str">
        <f t="shared" si="6"/>
        <v/>
      </c>
      <c r="E81" s="94"/>
      <c r="F81" s="82" t="str">
        <f t="shared" si="9"/>
        <v/>
      </c>
      <c r="G81" s="83" t="str">
        <f t="shared" si="7"/>
        <v/>
      </c>
      <c r="H81" s="83" t="str">
        <f t="shared" si="8"/>
        <v/>
      </c>
      <c r="I81" s="84" t="str">
        <f t="shared" si="10"/>
        <v/>
      </c>
      <c r="J81" s="84" t="str">
        <f t="shared" si="11"/>
        <v/>
      </c>
    </row>
    <row r="82" spans="2:10" ht="14.25" customHeight="1" outlineLevel="1" x14ac:dyDescent="0.35">
      <c r="B82" s="66">
        <f t="shared" si="12"/>
        <v>7</v>
      </c>
      <c r="C82" s="80" t="str">
        <f t="shared" si="6"/>
        <v/>
      </c>
      <c r="D82" s="81" t="str">
        <f t="shared" si="6"/>
        <v/>
      </c>
      <c r="E82" s="94"/>
      <c r="F82" s="82" t="str">
        <f t="shared" si="9"/>
        <v/>
      </c>
      <c r="G82" s="83" t="str">
        <f t="shared" si="7"/>
        <v/>
      </c>
      <c r="H82" s="83" t="str">
        <f t="shared" si="8"/>
        <v/>
      </c>
      <c r="I82" s="84" t="str">
        <f t="shared" si="10"/>
        <v/>
      </c>
      <c r="J82" s="84" t="str">
        <f t="shared" si="11"/>
        <v/>
      </c>
    </row>
    <row r="83" spans="2:10" ht="14.25" customHeight="1" outlineLevel="1" x14ac:dyDescent="0.35">
      <c r="B83" s="66">
        <f t="shared" si="12"/>
        <v>8</v>
      </c>
      <c r="C83" s="80" t="str">
        <f t="shared" si="6"/>
        <v/>
      </c>
      <c r="D83" s="81" t="str">
        <f t="shared" si="6"/>
        <v/>
      </c>
      <c r="E83" s="94"/>
      <c r="F83" s="82" t="str">
        <f t="shared" si="9"/>
        <v/>
      </c>
      <c r="G83" s="83" t="str">
        <f t="shared" si="7"/>
        <v/>
      </c>
      <c r="H83" s="83" t="str">
        <f t="shared" si="8"/>
        <v/>
      </c>
      <c r="I83" s="84" t="str">
        <f t="shared" si="10"/>
        <v/>
      </c>
      <c r="J83" s="84" t="str">
        <f t="shared" si="11"/>
        <v/>
      </c>
    </row>
    <row r="84" spans="2:10" ht="14.25" customHeight="1" outlineLevel="1" x14ac:dyDescent="0.35">
      <c r="B84" s="66">
        <f t="shared" si="12"/>
        <v>9</v>
      </c>
      <c r="C84" s="80" t="str">
        <f t="shared" si="6"/>
        <v/>
      </c>
      <c r="D84" s="81" t="str">
        <f t="shared" si="6"/>
        <v/>
      </c>
      <c r="E84" s="94"/>
      <c r="F84" s="82" t="str">
        <f t="shared" si="9"/>
        <v/>
      </c>
      <c r="G84" s="83" t="str">
        <f t="shared" si="7"/>
        <v/>
      </c>
      <c r="H84" s="83" t="str">
        <f t="shared" si="8"/>
        <v/>
      </c>
      <c r="I84" s="84" t="str">
        <f t="shared" si="10"/>
        <v/>
      </c>
      <c r="J84" s="84" t="str">
        <f t="shared" si="11"/>
        <v/>
      </c>
    </row>
    <row r="85" spans="2:10" ht="14.25" customHeight="1" outlineLevel="1" thickBot="1" x14ac:dyDescent="0.4">
      <c r="B85" s="72">
        <f t="shared" si="12"/>
        <v>10</v>
      </c>
      <c r="C85" s="85" t="str">
        <f t="shared" si="6"/>
        <v/>
      </c>
      <c r="D85" s="86" t="str">
        <f t="shared" si="6"/>
        <v/>
      </c>
      <c r="E85" s="95"/>
      <c r="F85" s="87" t="str">
        <f t="shared" si="9"/>
        <v/>
      </c>
      <c r="G85" s="88" t="str">
        <f t="shared" si="7"/>
        <v/>
      </c>
      <c r="H85" s="88" t="str">
        <f t="shared" si="8"/>
        <v/>
      </c>
      <c r="I85" s="89" t="str">
        <f t="shared" si="10"/>
        <v/>
      </c>
      <c r="J85" s="89" t="str">
        <f t="shared" si="11"/>
        <v/>
      </c>
    </row>
    <row r="86" spans="2:10" ht="14.25" customHeight="1" outlineLevel="1" x14ac:dyDescent="0.35">
      <c r="B86" s="36"/>
      <c r="C86" s="36"/>
      <c r="D86" s="36"/>
      <c r="E86" s="36"/>
      <c r="F86" s="36"/>
      <c r="G86" s="36"/>
      <c r="H86" s="75"/>
      <c r="I86" s="75"/>
      <c r="J86" s="36"/>
    </row>
    <row r="87" spans="2:10" ht="14.25" customHeight="1" outlineLevel="2" x14ac:dyDescent="0.35">
      <c r="B87" s="36"/>
      <c r="C87" s="36"/>
      <c r="D87" s="36"/>
      <c r="E87" s="36"/>
      <c r="F87" s="36"/>
      <c r="G87" s="36"/>
      <c r="H87" s="36"/>
      <c r="I87" s="36"/>
      <c r="J87" s="36"/>
    </row>
    <row r="88" spans="2:10" ht="14.25" customHeight="1" outlineLevel="2" x14ac:dyDescent="0.35">
      <c r="B88" s="78" t="s">
        <v>52</v>
      </c>
      <c r="C88" s="36"/>
      <c r="D88" s="36"/>
      <c r="E88" s="36"/>
      <c r="F88" s="36"/>
      <c r="G88" s="76"/>
      <c r="H88" s="77"/>
      <c r="I88" s="36"/>
      <c r="J88" s="36"/>
    </row>
    <row r="89" spans="2:10" ht="14.25" customHeight="1" outlineLevel="2" x14ac:dyDescent="0.35">
      <c r="B89" s="55" t="s">
        <v>49</v>
      </c>
      <c r="C89" s="46"/>
      <c r="D89" s="46"/>
      <c r="E89" s="36"/>
      <c r="F89" s="36" t="s">
        <v>75</v>
      </c>
      <c r="G89" s="36" t="s">
        <v>30</v>
      </c>
      <c r="H89" s="93">
        <v>1.1941898862065334</v>
      </c>
      <c r="I89" s="36" t="s">
        <v>16</v>
      </c>
      <c r="J89" s="36"/>
    </row>
    <row r="90" spans="2:10" ht="14.25" customHeight="1" outlineLevel="2" x14ac:dyDescent="0.35">
      <c r="B90" s="55" t="s">
        <v>63</v>
      </c>
      <c r="C90" s="46"/>
      <c r="D90" s="46"/>
      <c r="E90" s="36"/>
      <c r="F90" s="36" t="s">
        <v>76</v>
      </c>
      <c r="G90" s="36" t="s">
        <v>30</v>
      </c>
      <c r="H90" s="53">
        <f>SUM(J96:J106)</f>
        <v>2.5615198262212269E-7</v>
      </c>
      <c r="I90" s="36" t="s">
        <v>15</v>
      </c>
      <c r="J90" s="36"/>
    </row>
    <row r="91" spans="2:10" ht="14.25" customHeight="1" outlineLevel="2" x14ac:dyDescent="0.35">
      <c r="B91" s="55" t="s">
        <v>62</v>
      </c>
      <c r="C91" s="46"/>
      <c r="D91" s="46"/>
      <c r="E91" s="36"/>
      <c r="F91" s="36"/>
      <c r="G91" s="36" t="s">
        <v>30</v>
      </c>
      <c r="H91" s="57">
        <f>H90/$H$40</f>
        <v>0.99899273222627849</v>
      </c>
      <c r="I91" s="36" t="s">
        <v>37</v>
      </c>
      <c r="J91" s="36"/>
    </row>
    <row r="92" spans="2:10" ht="14.25" customHeight="1" outlineLevel="2" x14ac:dyDescent="0.35">
      <c r="B92" s="55"/>
      <c r="C92" s="46"/>
      <c r="D92" s="46"/>
      <c r="E92" s="36"/>
      <c r="F92" s="36"/>
      <c r="G92" s="36"/>
      <c r="H92" s="51"/>
      <c r="I92" s="79"/>
      <c r="J92" s="36"/>
    </row>
    <row r="93" spans="2:10" ht="14.25" customHeight="1" outlineLevel="2" thickBot="1" x14ac:dyDescent="0.4">
      <c r="B93" s="58" t="s">
        <v>98</v>
      </c>
      <c r="C93" s="36"/>
      <c r="D93" s="36"/>
      <c r="E93" s="36"/>
      <c r="F93" s="36"/>
      <c r="G93" s="36"/>
      <c r="H93" s="36"/>
      <c r="I93" s="36"/>
      <c r="J93" s="36"/>
    </row>
    <row r="94" spans="2:10" ht="14.25" customHeight="1" outlineLevel="2" x14ac:dyDescent="0.35">
      <c r="B94" s="59" t="s">
        <v>92</v>
      </c>
      <c r="C94" s="60" t="s">
        <v>46</v>
      </c>
      <c r="D94" s="61" t="s">
        <v>93</v>
      </c>
      <c r="E94" s="61" t="s">
        <v>73</v>
      </c>
      <c r="F94" s="61" t="s">
        <v>173</v>
      </c>
      <c r="G94" s="61" t="s">
        <v>94</v>
      </c>
      <c r="H94" s="61" t="s">
        <v>0</v>
      </c>
      <c r="I94" s="61" t="s">
        <v>95</v>
      </c>
      <c r="J94" s="61" t="s">
        <v>96</v>
      </c>
    </row>
    <row r="95" spans="2:10" ht="14.25" customHeight="1" outlineLevel="2" thickBot="1" x14ac:dyDescent="0.4">
      <c r="B95" s="62" t="s">
        <v>16</v>
      </c>
      <c r="C95" s="63" t="s">
        <v>16</v>
      </c>
      <c r="D95" s="64" t="s">
        <v>16</v>
      </c>
      <c r="E95" s="64" t="s">
        <v>74</v>
      </c>
      <c r="F95" s="64" t="s">
        <v>37</v>
      </c>
      <c r="G95" s="64" t="s">
        <v>16</v>
      </c>
      <c r="H95" s="64" t="s">
        <v>16</v>
      </c>
      <c r="I95" s="64" t="s">
        <v>15</v>
      </c>
      <c r="J95" s="64" t="s">
        <v>15</v>
      </c>
    </row>
    <row r="96" spans="2:10" ht="14.25" customHeight="1" outlineLevel="2" x14ac:dyDescent="0.35">
      <c r="B96" s="66">
        <v>0</v>
      </c>
      <c r="C96" s="80" t="str">
        <f>IF(C75="","",C75)</f>
        <v>Basis schematisering</v>
      </c>
      <c r="D96" s="81">
        <f>IF(D75="","",D75)</f>
        <v>0.75</v>
      </c>
      <c r="E96" s="94">
        <v>950</v>
      </c>
      <c r="F96" s="82">
        <f>IF(OR($E96="",$E$96=""),"",($E96-$E$96)/$E$96)</f>
        <v>0</v>
      </c>
      <c r="G96" s="83">
        <f t="shared" ref="G96:G106" si="13">IF(F96="","",$H$42*$H$89*(1-F96))</f>
        <v>1.3891031126541875</v>
      </c>
      <c r="H96" s="83">
        <f t="shared" ref="H96:H106" si="14">IF(F96="","",IF(materiaalmodel="CSSM",(G96-0.41)/0.15,4+(G96-1)/0.13))</f>
        <v>6.5273540843612512</v>
      </c>
      <c r="I96" s="84">
        <f>IF(F96="","",NORMSDIST(-H96))</f>
        <v>3.3470834051614246E-11</v>
      </c>
      <c r="J96" s="84">
        <f>IF(F96="","",D96*I96)</f>
        <v>2.5103125538710683E-11</v>
      </c>
    </row>
    <row r="97" spans="2:10" ht="14.25" customHeight="1" outlineLevel="2" x14ac:dyDescent="0.35">
      <c r="B97" s="66">
        <f>B96+1</f>
        <v>1</v>
      </c>
      <c r="C97" s="80" t="str">
        <f>IF(C76="","",C76)</f>
        <v>Freatische lijn in dijk hoger</v>
      </c>
      <c r="D97" s="81">
        <f>IF(D76="","",D76)</f>
        <v>0.1</v>
      </c>
      <c r="E97" s="94">
        <v>1100</v>
      </c>
      <c r="F97" s="82">
        <f t="shared" ref="F97:F106" si="15">IF(OR($E97="",$E$96=""),"",($E97-$E$96)/$E$96)</f>
        <v>0.15789473684210525</v>
      </c>
      <c r="G97" s="83">
        <f t="shared" si="13"/>
        <v>1.1697710422351053</v>
      </c>
      <c r="H97" s="83">
        <f t="shared" si="14"/>
        <v>5.0651402815673698</v>
      </c>
      <c r="I97" s="84">
        <f t="shared" ref="I97:I106" si="16">IF(F97="","",NORMSDIST(-H97))</f>
        <v>2.0404985694872705E-7</v>
      </c>
      <c r="J97" s="84">
        <f t="shared" ref="J97:J106" si="17">IF(F97="","",D97*I97)</f>
        <v>2.0404985694872705E-8</v>
      </c>
    </row>
    <row r="98" spans="2:10" ht="14.25" customHeight="1" outlineLevel="2" x14ac:dyDescent="0.35">
      <c r="B98" s="66">
        <f t="shared" ref="B98:B106" si="18">B97+1</f>
        <v>2</v>
      </c>
      <c r="C98" s="80" t="str">
        <f t="shared" ref="C98:D98" si="19">IF(C77="","",C77)</f>
        <v>Aangepaste grondopbouw</v>
      </c>
      <c r="D98" s="81">
        <f t="shared" si="19"/>
        <v>0.1</v>
      </c>
      <c r="E98" s="94">
        <v>1150</v>
      </c>
      <c r="F98" s="82">
        <f t="shared" si="15"/>
        <v>0.21052631578947367</v>
      </c>
      <c r="G98" s="83">
        <f t="shared" si="13"/>
        <v>1.0966603520954112</v>
      </c>
      <c r="H98" s="83">
        <f t="shared" si="14"/>
        <v>4.5777356806360761</v>
      </c>
      <c r="I98" s="84">
        <f t="shared" si="16"/>
        <v>2.3501804280992317E-6</v>
      </c>
      <c r="J98" s="84">
        <f t="shared" si="17"/>
        <v>2.3501804280992318E-7</v>
      </c>
    </row>
    <row r="99" spans="2:10" ht="14.25" customHeight="1" outlineLevel="2" x14ac:dyDescent="0.35">
      <c r="B99" s="66">
        <f t="shared" si="18"/>
        <v>3</v>
      </c>
      <c r="C99" s="80" t="str">
        <f t="shared" ref="C99:D99" si="20">IF(C78="","",C78)</f>
        <v>Aangepaste indringingslaag</v>
      </c>
      <c r="D99" s="81">
        <f t="shared" si="20"/>
        <v>0.05</v>
      </c>
      <c r="E99" s="94">
        <v>1050</v>
      </c>
      <c r="F99" s="82">
        <f t="shared" si="15"/>
        <v>0.10526315789473684</v>
      </c>
      <c r="G99" s="83">
        <f t="shared" si="13"/>
        <v>1.2428817323747994</v>
      </c>
      <c r="H99" s="83">
        <f t="shared" si="14"/>
        <v>5.5525448824986636</v>
      </c>
      <c r="I99" s="84">
        <f t="shared" si="16"/>
        <v>1.4077019835762043E-8</v>
      </c>
      <c r="J99" s="84">
        <f t="shared" si="17"/>
        <v>7.0385099178810213E-10</v>
      </c>
    </row>
    <row r="100" spans="2:10" ht="14.25" customHeight="1" outlineLevel="2" x14ac:dyDescent="0.35">
      <c r="B100" s="66">
        <f t="shared" si="18"/>
        <v>4</v>
      </c>
      <c r="C100" s="80" t="str">
        <f t="shared" ref="C100:D100" si="21">IF(C79="","",C79)</f>
        <v/>
      </c>
      <c r="D100" s="81" t="str">
        <f t="shared" si="21"/>
        <v/>
      </c>
      <c r="E100" s="94"/>
      <c r="F100" s="82" t="str">
        <f t="shared" si="15"/>
        <v/>
      </c>
      <c r="G100" s="83" t="str">
        <f t="shared" si="13"/>
        <v/>
      </c>
      <c r="H100" s="83" t="str">
        <f t="shared" si="14"/>
        <v/>
      </c>
      <c r="I100" s="84" t="str">
        <f t="shared" si="16"/>
        <v/>
      </c>
      <c r="J100" s="84" t="str">
        <f t="shared" si="17"/>
        <v/>
      </c>
    </row>
    <row r="101" spans="2:10" ht="14.25" customHeight="1" outlineLevel="2" x14ac:dyDescent="0.35">
      <c r="B101" s="66">
        <f t="shared" si="18"/>
        <v>5</v>
      </c>
      <c r="C101" s="80" t="str">
        <f t="shared" ref="C101:D101" si="22">IF(C80="","",C80)</f>
        <v/>
      </c>
      <c r="D101" s="81" t="str">
        <f t="shared" si="22"/>
        <v/>
      </c>
      <c r="E101" s="94"/>
      <c r="F101" s="82" t="str">
        <f t="shared" si="15"/>
        <v/>
      </c>
      <c r="G101" s="83" t="str">
        <f t="shared" si="13"/>
        <v/>
      </c>
      <c r="H101" s="83" t="str">
        <f t="shared" si="14"/>
        <v/>
      </c>
      <c r="I101" s="84" t="str">
        <f t="shared" si="16"/>
        <v/>
      </c>
      <c r="J101" s="84" t="str">
        <f t="shared" si="17"/>
        <v/>
      </c>
    </row>
    <row r="102" spans="2:10" ht="14.25" customHeight="1" outlineLevel="2" x14ac:dyDescent="0.35">
      <c r="B102" s="66">
        <f t="shared" si="18"/>
        <v>6</v>
      </c>
      <c r="C102" s="80" t="str">
        <f t="shared" ref="C102:D102" si="23">IF(C81="","",C81)</f>
        <v/>
      </c>
      <c r="D102" s="81" t="str">
        <f t="shared" si="23"/>
        <v/>
      </c>
      <c r="E102" s="94"/>
      <c r="F102" s="82" t="str">
        <f t="shared" si="15"/>
        <v/>
      </c>
      <c r="G102" s="83" t="str">
        <f t="shared" si="13"/>
        <v/>
      </c>
      <c r="H102" s="83" t="str">
        <f t="shared" si="14"/>
        <v/>
      </c>
      <c r="I102" s="84" t="str">
        <f t="shared" si="16"/>
        <v/>
      </c>
      <c r="J102" s="84" t="str">
        <f t="shared" si="17"/>
        <v/>
      </c>
    </row>
    <row r="103" spans="2:10" ht="14.25" customHeight="1" outlineLevel="2" x14ac:dyDescent="0.35">
      <c r="B103" s="66">
        <f t="shared" si="18"/>
        <v>7</v>
      </c>
      <c r="C103" s="80" t="str">
        <f t="shared" ref="C103:D103" si="24">IF(C82="","",C82)</f>
        <v/>
      </c>
      <c r="D103" s="81" t="str">
        <f t="shared" si="24"/>
        <v/>
      </c>
      <c r="E103" s="94"/>
      <c r="F103" s="82" t="str">
        <f t="shared" si="15"/>
        <v/>
      </c>
      <c r="G103" s="83" t="str">
        <f t="shared" si="13"/>
        <v/>
      </c>
      <c r="H103" s="83" t="str">
        <f t="shared" si="14"/>
        <v/>
      </c>
      <c r="I103" s="84" t="str">
        <f t="shared" si="16"/>
        <v/>
      </c>
      <c r="J103" s="84" t="str">
        <f t="shared" si="17"/>
        <v/>
      </c>
    </row>
    <row r="104" spans="2:10" ht="14.25" customHeight="1" outlineLevel="2" x14ac:dyDescent="0.35">
      <c r="B104" s="66">
        <f t="shared" si="18"/>
        <v>8</v>
      </c>
      <c r="C104" s="80" t="str">
        <f t="shared" ref="C104:D104" si="25">IF(C83="","",C83)</f>
        <v/>
      </c>
      <c r="D104" s="81" t="str">
        <f t="shared" si="25"/>
        <v/>
      </c>
      <c r="E104" s="94"/>
      <c r="F104" s="82" t="str">
        <f t="shared" si="15"/>
        <v/>
      </c>
      <c r="G104" s="83" t="str">
        <f t="shared" si="13"/>
        <v/>
      </c>
      <c r="H104" s="83" t="str">
        <f t="shared" si="14"/>
        <v/>
      </c>
      <c r="I104" s="84" t="str">
        <f t="shared" si="16"/>
        <v/>
      </c>
      <c r="J104" s="84" t="str">
        <f t="shared" si="17"/>
        <v/>
      </c>
    </row>
    <row r="105" spans="2:10" ht="14.25" customHeight="1" outlineLevel="2" x14ac:dyDescent="0.35">
      <c r="B105" s="66">
        <f t="shared" si="18"/>
        <v>9</v>
      </c>
      <c r="C105" s="80" t="str">
        <f t="shared" ref="C105:D105" si="26">IF(C84="","",C84)</f>
        <v/>
      </c>
      <c r="D105" s="81" t="str">
        <f t="shared" si="26"/>
        <v/>
      </c>
      <c r="E105" s="94"/>
      <c r="F105" s="82" t="str">
        <f t="shared" si="15"/>
        <v/>
      </c>
      <c r="G105" s="83" t="str">
        <f t="shared" si="13"/>
        <v/>
      </c>
      <c r="H105" s="83" t="str">
        <f t="shared" si="14"/>
        <v/>
      </c>
      <c r="I105" s="84" t="str">
        <f t="shared" si="16"/>
        <v/>
      </c>
      <c r="J105" s="84" t="str">
        <f t="shared" si="17"/>
        <v/>
      </c>
    </row>
    <row r="106" spans="2:10" ht="14.25" customHeight="1" outlineLevel="2" thickBot="1" x14ac:dyDescent="0.4">
      <c r="B106" s="72">
        <f t="shared" si="18"/>
        <v>10</v>
      </c>
      <c r="C106" s="85" t="str">
        <f t="shared" ref="C106:D106" si="27">IF(C85="","",C85)</f>
        <v/>
      </c>
      <c r="D106" s="86" t="str">
        <f t="shared" si="27"/>
        <v/>
      </c>
      <c r="E106" s="95"/>
      <c r="F106" s="87" t="str">
        <f t="shared" si="15"/>
        <v/>
      </c>
      <c r="G106" s="88" t="str">
        <f t="shared" si="13"/>
        <v/>
      </c>
      <c r="H106" s="88" t="str">
        <f t="shared" si="14"/>
        <v/>
      </c>
      <c r="I106" s="89" t="str">
        <f t="shared" si="16"/>
        <v/>
      </c>
      <c r="J106" s="89" t="str">
        <f t="shared" si="17"/>
        <v/>
      </c>
    </row>
    <row r="107" spans="2:10" ht="14.25" customHeight="1" outlineLevel="2" x14ac:dyDescent="0.35">
      <c r="B107" s="36"/>
      <c r="C107" s="36"/>
      <c r="D107" s="36"/>
      <c r="E107" s="36"/>
      <c r="F107" s="36"/>
      <c r="G107" s="36"/>
      <c r="H107" s="36"/>
      <c r="I107" s="36"/>
      <c r="J107" s="36"/>
    </row>
    <row r="108" spans="2:10" ht="14.25" customHeight="1" outlineLevel="1" x14ac:dyDescent="0.35"/>
  </sheetData>
  <sheetProtection sheet="1" objects="1" scenarios="1"/>
  <mergeCells count="7">
    <mergeCell ref="C11:J11"/>
    <mergeCell ref="H2:J3"/>
    <mergeCell ref="C6:J6"/>
    <mergeCell ref="C7:J7"/>
    <mergeCell ref="C8:J8"/>
    <mergeCell ref="C9:J9"/>
    <mergeCell ref="C10:J10"/>
  </mergeCells>
  <phoneticPr fontId="2" type="noConversion"/>
  <conditionalFormatting sqref="H50">
    <cfRule type="cellIs" dxfId="6" priority="9" stopIfTrue="1" operator="greaterThan">
      <formula>1</formula>
    </cfRule>
    <cfRule type="cellIs" dxfId="5" priority="10" stopIfTrue="1" operator="lessThanOrEqual">
      <formula>1</formula>
    </cfRule>
  </conditionalFormatting>
  <conditionalFormatting sqref="H70">
    <cfRule type="cellIs" dxfId="4" priority="5" stopIfTrue="1" operator="greaterThan">
      <formula>1</formula>
    </cfRule>
    <cfRule type="cellIs" dxfId="3" priority="6" stopIfTrue="1" operator="lessThanOrEqual">
      <formula>1</formula>
    </cfRule>
  </conditionalFormatting>
  <conditionalFormatting sqref="H91">
    <cfRule type="cellIs" dxfId="2" priority="3" stopIfTrue="1" operator="greaterThan">
      <formula>1</formula>
    </cfRule>
    <cfRule type="cellIs" dxfId="1" priority="4" stopIfTrue="1" operator="lessThanOrEqual">
      <formula>1</formula>
    </cfRule>
  </conditionalFormatting>
  <conditionalFormatting sqref="H36">
    <cfRule type="expression" dxfId="0" priority="1">
      <formula>constructie="nee"</formula>
    </cfRule>
  </conditionalFormatting>
  <dataValidations count="2">
    <dataValidation type="list" allowBlank="1" showInputMessage="1" showErrorMessage="1" sqref="H34" xr:uid="{00000000-0002-0000-0000-000000000000}">
      <formula1>"CSSM,MC"</formula1>
    </dataValidation>
    <dataValidation type="list" allowBlank="1" showInputMessage="1" showErrorMessage="1" sqref="H35:H36" xr:uid="{00000000-0002-0000-0000-000001000000}">
      <formula1>"ja,nee"</formula1>
    </dataValidation>
  </dataValidations>
  <pageMargins left="0.59055118110236227" right="0.59055118110236227" top="0.39370078740157483" bottom="0.98425196850393704" header="0.19685039370078741" footer="0.19685039370078741"/>
  <pageSetup paperSize="9" scale="74" fitToHeight="0" orientation="portrait" r:id="rId1"/>
  <headerFooter>
    <oddFooter>&amp;L&amp;"Segoe UI,Standaard"&amp;K005D76&amp;F&amp;R&amp;"Segoe UI,Standaard"&amp;K005D76&amp;P | &amp;N</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Button 57">
              <controlPr defaultSize="0" print="0" autoFill="0" autoPict="0" macro="[0]!OptGeo">
                <anchor moveWithCells="1" sizeWithCells="1">
                  <from>
                    <xdr:col>9</xdr:col>
                    <xdr:colOff>0</xdr:colOff>
                    <xdr:row>47</xdr:row>
                    <xdr:rowOff>0</xdr:rowOff>
                  </from>
                  <to>
                    <xdr:col>10</xdr:col>
                    <xdr:colOff>0</xdr:colOff>
                    <xdr:row>50</xdr:row>
                    <xdr:rowOff>0</xdr:rowOff>
                  </to>
                </anchor>
              </controlPr>
            </control>
          </mc:Choice>
        </mc:AlternateContent>
        <mc:AlternateContent xmlns:mc="http://schemas.openxmlformats.org/markup-compatibility/2006">
          <mc:Choice Requires="x14">
            <control shapeId="1083" r:id="rId5" name="Button 59">
              <controlPr defaultSize="0" print="0" autoFill="0" autoPict="0" macro="[0]!OptStr">
                <anchor moveWithCells="1" sizeWithCells="1">
                  <from>
                    <xdr:col>9</xdr:col>
                    <xdr:colOff>0</xdr:colOff>
                    <xdr:row>66</xdr:row>
                    <xdr:rowOff>0</xdr:rowOff>
                  </from>
                  <to>
                    <xdr:col>10</xdr:col>
                    <xdr:colOff>0</xdr:colOff>
                    <xdr:row>66</xdr:row>
                    <xdr:rowOff>0</xdr:rowOff>
                  </to>
                </anchor>
              </controlPr>
            </control>
          </mc:Choice>
        </mc:AlternateContent>
        <mc:AlternateContent xmlns:mc="http://schemas.openxmlformats.org/markup-compatibility/2006">
          <mc:Choice Requires="x14">
            <control shapeId="1084" r:id="rId6" name="Button 60">
              <controlPr defaultSize="0" print="0" autoFill="0" autoPict="0" macro="[0]!OptAnker">
                <anchor moveWithCells="1" sizeWithCells="1">
                  <from>
                    <xdr:col>9</xdr:col>
                    <xdr:colOff>0</xdr:colOff>
                    <xdr:row>66</xdr:row>
                    <xdr:rowOff>0</xdr:rowOff>
                  </from>
                  <to>
                    <xdr:col>10</xdr:col>
                    <xdr:colOff>0</xdr:colOff>
                    <xdr:row>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B1:K97"/>
  <sheetViews>
    <sheetView zoomScaleNormal="100" workbookViewId="0">
      <selection activeCell="I4" sqref="I4"/>
    </sheetView>
  </sheetViews>
  <sheetFormatPr defaultColWidth="9.109375" defaultRowHeight="14.25" customHeight="1" x14ac:dyDescent="0.35"/>
  <cols>
    <col min="1" max="1" width="2.88671875" style="8" customWidth="1"/>
    <col min="2" max="11" width="11.44140625" style="8" customWidth="1"/>
    <col min="12" max="16384" width="9.109375" style="8"/>
  </cols>
  <sheetData>
    <row r="1" spans="2:11" ht="15.75" customHeight="1" x14ac:dyDescent="0.35">
      <c r="B1" s="1"/>
      <c r="C1" s="1"/>
      <c r="D1" s="1"/>
      <c r="E1" s="1"/>
      <c r="F1" s="1"/>
      <c r="G1" s="1"/>
      <c r="H1" s="1"/>
      <c r="I1" s="9" t="s">
        <v>78</v>
      </c>
      <c r="J1" s="9"/>
      <c r="K1" s="9"/>
    </row>
    <row r="2" spans="2:11" ht="15.75" customHeight="1" x14ac:dyDescent="0.35">
      <c r="B2" s="2"/>
      <c r="C2" s="1"/>
      <c r="D2" s="1"/>
      <c r="E2" s="3"/>
      <c r="F2" s="4"/>
      <c r="G2" s="1"/>
      <c r="H2" s="1"/>
      <c r="I2" s="132" t="str">
        <f>berekening!H2</f>
        <v>SCHEMATISERINGSFACTOR</v>
      </c>
      <c r="J2" s="132"/>
      <c r="K2" s="132"/>
    </row>
    <row r="3" spans="2:11" ht="15.75" customHeight="1" x14ac:dyDescent="0.35">
      <c r="B3" s="1"/>
      <c r="C3" s="1"/>
      <c r="D3" s="1"/>
      <c r="E3" s="1"/>
      <c r="F3" s="1"/>
      <c r="G3" s="1"/>
      <c r="H3" s="1"/>
      <c r="I3" s="132"/>
      <c r="J3" s="132"/>
      <c r="K3" s="132"/>
    </row>
    <row r="4" spans="2:11" ht="15.75" customHeight="1" x14ac:dyDescent="0.35">
      <c r="B4" s="5"/>
      <c r="C4" s="5"/>
      <c r="D4" s="5"/>
      <c r="E4" s="5"/>
      <c r="F4" s="5"/>
      <c r="G4" s="5"/>
      <c r="H4" s="5"/>
      <c r="I4" s="6"/>
      <c r="J4" s="5"/>
      <c r="K4" s="5"/>
    </row>
    <row r="5" spans="2:11" ht="7.5" customHeight="1" x14ac:dyDescent="0.35">
      <c r="B5" s="7"/>
      <c r="C5" s="7"/>
      <c r="D5" s="7"/>
      <c r="E5" s="7"/>
      <c r="F5" s="7"/>
      <c r="G5" s="7"/>
      <c r="H5" s="7"/>
      <c r="I5" s="7"/>
      <c r="J5" s="7"/>
      <c r="K5" s="1"/>
    </row>
    <row r="6" spans="2:11" ht="14.25" customHeight="1" x14ac:dyDescent="0.35">
      <c r="B6" s="7" t="s">
        <v>77</v>
      </c>
      <c r="C6" s="133" t="s">
        <v>169</v>
      </c>
      <c r="D6" s="134"/>
      <c r="E6" s="134"/>
      <c r="F6" s="134"/>
      <c r="G6" s="134"/>
      <c r="H6" s="134"/>
      <c r="I6" s="134"/>
      <c r="J6" s="134"/>
      <c r="K6" s="134"/>
    </row>
    <row r="7" spans="2:11" ht="14.25" customHeight="1" x14ac:dyDescent="0.35">
      <c r="B7" s="7" t="s">
        <v>59</v>
      </c>
      <c r="C7" s="135">
        <v>43206</v>
      </c>
      <c r="D7" s="135"/>
      <c r="E7" s="135"/>
      <c r="F7" s="135"/>
      <c r="G7" s="135"/>
      <c r="H7" s="135"/>
      <c r="I7" s="135"/>
      <c r="J7" s="135"/>
      <c r="K7" s="135"/>
    </row>
    <row r="8" spans="2:11" ht="7.5" customHeight="1" x14ac:dyDescent="0.35">
      <c r="B8" s="5"/>
      <c r="C8" s="136"/>
      <c r="D8" s="136"/>
      <c r="E8" s="136"/>
      <c r="F8" s="136"/>
      <c r="G8" s="136"/>
      <c r="H8" s="136"/>
      <c r="I8" s="136"/>
      <c r="J8" s="136"/>
      <c r="K8" s="136"/>
    </row>
    <row r="9" spans="2:11" ht="14.25" customHeight="1" x14ac:dyDescent="0.35">
      <c r="B9" s="103"/>
      <c r="C9" s="103"/>
      <c r="D9" s="103"/>
      <c r="E9" s="103"/>
      <c r="F9" s="104"/>
      <c r="G9" s="103"/>
      <c r="H9" s="103"/>
      <c r="I9" s="103"/>
      <c r="J9" s="103"/>
      <c r="K9" s="103"/>
    </row>
    <row r="10" spans="2:11" ht="14.25" customHeight="1" x14ac:dyDescent="0.35">
      <c r="B10" s="105" t="s">
        <v>100</v>
      </c>
      <c r="C10" s="106"/>
      <c r="D10" s="106"/>
      <c r="E10" s="106"/>
      <c r="F10" s="106"/>
      <c r="G10" s="106"/>
      <c r="H10" s="106"/>
      <c r="I10" s="106"/>
      <c r="J10" s="106"/>
      <c r="K10" s="106"/>
    </row>
    <row r="11" spans="2:11" ht="97.5" customHeight="1" x14ac:dyDescent="0.35">
      <c r="B11" s="129" t="s">
        <v>179</v>
      </c>
      <c r="C11" s="129"/>
      <c r="D11" s="129"/>
      <c r="E11" s="129"/>
      <c r="F11" s="129"/>
      <c r="G11" s="129"/>
      <c r="H11" s="129"/>
      <c r="I11" s="129"/>
      <c r="J11" s="129"/>
      <c r="K11" s="129"/>
    </row>
    <row r="12" spans="2:11" ht="14.25" customHeight="1" x14ac:dyDescent="0.35">
      <c r="B12" s="106"/>
      <c r="C12" s="106"/>
      <c r="D12" s="106"/>
      <c r="E12" s="106"/>
      <c r="F12" s="106"/>
      <c r="G12" s="106"/>
      <c r="H12" s="106"/>
      <c r="I12" s="106"/>
      <c r="J12" s="106"/>
      <c r="K12" s="106"/>
    </row>
    <row r="13" spans="2:11" ht="14.25" customHeight="1" x14ac:dyDescent="0.35">
      <c r="B13" s="105" t="s">
        <v>101</v>
      </c>
      <c r="C13" s="106"/>
      <c r="D13" s="106"/>
      <c r="E13" s="106"/>
      <c r="F13" s="106"/>
      <c r="G13" s="106"/>
      <c r="H13" s="106"/>
      <c r="I13" s="106"/>
      <c r="J13" s="106"/>
      <c r="K13" s="106"/>
    </row>
    <row r="14" spans="2:11" ht="60" customHeight="1" x14ac:dyDescent="0.35">
      <c r="B14" s="129" t="s">
        <v>102</v>
      </c>
      <c r="C14" s="129"/>
      <c r="D14" s="129"/>
      <c r="E14" s="129"/>
      <c r="F14" s="129"/>
      <c r="G14" s="129"/>
      <c r="H14" s="129"/>
      <c r="I14" s="129"/>
      <c r="J14" s="129"/>
      <c r="K14" s="129"/>
    </row>
    <row r="15" spans="2:11" ht="14.25" customHeight="1" x14ac:dyDescent="0.35">
      <c r="B15" s="106"/>
      <c r="C15" s="106" t="s">
        <v>103</v>
      </c>
      <c r="D15" s="106"/>
      <c r="E15" s="106"/>
      <c r="F15" s="106"/>
      <c r="G15" s="106"/>
      <c r="H15" s="106"/>
      <c r="I15" s="106"/>
      <c r="J15" s="106"/>
      <c r="K15" s="106"/>
    </row>
    <row r="16" spans="2:11" ht="14.25" customHeight="1" x14ac:dyDescent="0.35">
      <c r="B16" s="106"/>
      <c r="C16" s="106" t="s">
        <v>104</v>
      </c>
      <c r="D16" s="106"/>
      <c r="E16" s="106"/>
      <c r="F16" s="106"/>
      <c r="G16" s="106"/>
      <c r="H16" s="106"/>
      <c r="I16" s="106"/>
      <c r="J16" s="106"/>
      <c r="K16" s="106"/>
    </row>
    <row r="17" spans="2:11" ht="14.25" customHeight="1" x14ac:dyDescent="0.35">
      <c r="B17" s="106"/>
      <c r="C17" s="106" t="s">
        <v>105</v>
      </c>
      <c r="D17" s="106"/>
      <c r="E17" s="106"/>
      <c r="F17" s="106"/>
      <c r="G17" s="106"/>
      <c r="H17" s="106"/>
      <c r="I17" s="106"/>
      <c r="J17" s="106"/>
      <c r="K17" s="106"/>
    </row>
    <row r="18" spans="2:11" ht="14.25" customHeight="1" x14ac:dyDescent="0.35">
      <c r="B18" s="106"/>
      <c r="C18" s="106" t="s">
        <v>106</v>
      </c>
      <c r="D18" s="106"/>
      <c r="E18" s="106"/>
      <c r="F18" s="106"/>
      <c r="G18" s="106"/>
      <c r="H18" s="106"/>
      <c r="I18" s="106"/>
      <c r="J18" s="106"/>
      <c r="K18" s="106"/>
    </row>
    <row r="19" spans="2:11" ht="14.25" customHeight="1" x14ac:dyDescent="0.35">
      <c r="B19" s="106"/>
      <c r="C19" s="106"/>
      <c r="D19" s="106"/>
      <c r="E19" s="106"/>
      <c r="F19" s="106"/>
      <c r="G19" s="106"/>
      <c r="H19" s="106"/>
      <c r="I19" s="106"/>
      <c r="J19" s="106"/>
      <c r="K19" s="106"/>
    </row>
    <row r="20" spans="2:11" ht="14.25" customHeight="1" x14ac:dyDescent="0.35">
      <c r="B20" s="107" t="s">
        <v>107</v>
      </c>
      <c r="C20" s="106"/>
      <c r="D20" s="106"/>
      <c r="E20" s="106"/>
      <c r="F20" s="106"/>
      <c r="G20" s="106"/>
      <c r="H20" s="106"/>
      <c r="I20" s="106"/>
      <c r="J20" s="106"/>
      <c r="K20" s="106"/>
    </row>
    <row r="21" spans="2:11" ht="120" customHeight="1" x14ac:dyDescent="0.35">
      <c r="B21" s="130" t="s">
        <v>108</v>
      </c>
      <c r="C21" s="130"/>
      <c r="D21" s="130"/>
      <c r="E21" s="130"/>
      <c r="F21" s="130"/>
      <c r="G21" s="130"/>
      <c r="H21" s="130"/>
      <c r="I21" s="130"/>
      <c r="J21" s="130"/>
      <c r="K21" s="130"/>
    </row>
    <row r="22" spans="2:11" ht="14.25" customHeight="1" x14ac:dyDescent="0.35">
      <c r="B22" s="106"/>
      <c r="C22" s="106"/>
      <c r="D22" s="106"/>
      <c r="E22" s="106"/>
      <c r="F22" s="106"/>
      <c r="G22" s="106"/>
      <c r="H22" s="106"/>
      <c r="I22" s="106"/>
      <c r="J22" s="106"/>
      <c r="K22" s="106"/>
    </row>
    <row r="23" spans="2:11" ht="14.25" customHeight="1" x14ac:dyDescent="0.35">
      <c r="B23" s="105" t="s">
        <v>109</v>
      </c>
      <c r="C23" s="106"/>
      <c r="D23" s="106"/>
      <c r="E23" s="106"/>
      <c r="F23" s="106"/>
      <c r="G23" s="106"/>
      <c r="H23" s="106"/>
      <c r="I23" s="106"/>
      <c r="J23" s="106"/>
      <c r="K23" s="106"/>
    </row>
    <row r="24" spans="2:11" ht="30" customHeight="1" x14ac:dyDescent="0.35">
      <c r="B24" s="129" t="s">
        <v>110</v>
      </c>
      <c r="C24" s="129"/>
      <c r="D24" s="129"/>
      <c r="E24" s="129"/>
      <c r="F24" s="129"/>
      <c r="G24" s="129"/>
      <c r="H24" s="129"/>
      <c r="I24" s="129"/>
      <c r="J24" s="129"/>
      <c r="K24" s="129"/>
    </row>
    <row r="25" spans="2:11" ht="15.75" customHeight="1" x14ac:dyDescent="0.35">
      <c r="B25" s="106"/>
      <c r="C25" s="106"/>
      <c r="D25" s="106"/>
      <c r="E25" s="106"/>
      <c r="F25" s="106"/>
      <c r="G25" s="106"/>
      <c r="H25" s="106"/>
      <c r="I25" s="106"/>
      <c r="J25" s="106"/>
      <c r="K25" s="106"/>
    </row>
    <row r="26" spans="2:11" ht="45" customHeight="1" x14ac:dyDescent="0.35">
      <c r="B26" s="130" t="s">
        <v>111</v>
      </c>
      <c r="C26" s="130"/>
      <c r="D26" s="130"/>
      <c r="E26" s="130"/>
      <c r="F26" s="130"/>
      <c r="G26" s="130"/>
      <c r="H26" s="130"/>
      <c r="I26" s="130"/>
      <c r="J26" s="130"/>
      <c r="K26" s="130"/>
    </row>
    <row r="27" spans="2:11" ht="15" customHeight="1" x14ac:dyDescent="0.35">
      <c r="B27" s="108"/>
      <c r="C27" s="108"/>
      <c r="D27" s="108"/>
      <c r="E27" s="108"/>
      <c r="F27" s="108"/>
      <c r="G27" s="108"/>
      <c r="H27" s="108"/>
      <c r="I27" s="108"/>
      <c r="J27" s="108"/>
      <c r="K27" s="108"/>
    </row>
    <row r="28" spans="2:11" ht="60" customHeight="1" x14ac:dyDescent="0.35">
      <c r="B28" s="130" t="s">
        <v>112</v>
      </c>
      <c r="C28" s="130"/>
      <c r="D28" s="130"/>
      <c r="E28" s="130"/>
      <c r="F28" s="130"/>
      <c r="G28" s="130"/>
      <c r="H28" s="130"/>
      <c r="I28" s="130"/>
      <c r="J28" s="130"/>
      <c r="K28" s="130"/>
    </row>
    <row r="29" spans="2:11" ht="14.25" customHeight="1" x14ac:dyDescent="0.35">
      <c r="B29" s="106"/>
      <c r="C29" s="106"/>
      <c r="D29" s="106"/>
      <c r="E29" s="106"/>
      <c r="F29" s="106"/>
      <c r="G29" s="106"/>
      <c r="H29" s="106"/>
      <c r="I29" s="106"/>
      <c r="J29" s="106"/>
      <c r="K29" s="106"/>
    </row>
    <row r="30" spans="2:11" ht="14.25" customHeight="1" x14ac:dyDescent="0.35">
      <c r="B30" s="109" t="s">
        <v>113</v>
      </c>
      <c r="C30" s="106"/>
      <c r="D30" s="106"/>
      <c r="E30" s="106"/>
      <c r="F30" s="106"/>
      <c r="G30" s="106"/>
      <c r="H30" s="106"/>
      <c r="I30" s="106"/>
      <c r="J30" s="106"/>
      <c r="K30" s="106"/>
    </row>
    <row r="31" spans="2:11" ht="72" customHeight="1" x14ac:dyDescent="0.35">
      <c r="B31" s="130" t="s">
        <v>114</v>
      </c>
      <c r="C31" s="130"/>
      <c r="D31" s="130"/>
      <c r="E31" s="130"/>
      <c r="F31" s="130"/>
      <c r="G31" s="130"/>
      <c r="H31" s="130"/>
      <c r="I31" s="130"/>
      <c r="J31" s="130"/>
      <c r="K31" s="130"/>
    </row>
    <row r="32" spans="2:11" ht="14.25" customHeight="1" x14ac:dyDescent="0.35">
      <c r="B32" s="106"/>
      <c r="C32" s="106"/>
      <c r="D32" s="106"/>
      <c r="E32" s="106"/>
      <c r="F32" s="106"/>
      <c r="G32" s="106"/>
      <c r="H32" s="106"/>
      <c r="I32" s="106"/>
      <c r="J32" s="106"/>
      <c r="K32" s="106"/>
    </row>
    <row r="33" spans="2:11" ht="14.25" customHeight="1" x14ac:dyDescent="0.35">
      <c r="B33" s="109" t="s">
        <v>115</v>
      </c>
      <c r="C33" s="106"/>
      <c r="D33" s="106"/>
      <c r="E33" s="106"/>
      <c r="F33" s="106"/>
      <c r="G33" s="106"/>
      <c r="H33" s="106"/>
      <c r="I33" s="106"/>
      <c r="J33" s="106"/>
      <c r="K33" s="106"/>
    </row>
    <row r="34" spans="2:11" ht="14.25" customHeight="1" x14ac:dyDescent="0.35">
      <c r="B34" s="107" t="s">
        <v>116</v>
      </c>
      <c r="C34" s="106"/>
      <c r="D34" s="106"/>
      <c r="E34" s="106"/>
      <c r="F34" s="106"/>
      <c r="G34" s="106"/>
      <c r="H34" s="106"/>
      <c r="I34" s="106"/>
      <c r="J34" s="106"/>
      <c r="K34" s="106"/>
    </row>
    <row r="35" spans="2:11" ht="14.25" customHeight="1" x14ac:dyDescent="0.35">
      <c r="B35" s="106"/>
      <c r="C35" s="106" t="s">
        <v>117</v>
      </c>
      <c r="D35" s="106"/>
      <c r="E35" s="106"/>
      <c r="F35" s="106"/>
      <c r="G35" s="106"/>
      <c r="H35" s="106"/>
      <c r="I35" s="106"/>
      <c r="J35" s="106"/>
      <c r="K35" s="106"/>
    </row>
    <row r="36" spans="2:11" ht="14.25" customHeight="1" x14ac:dyDescent="0.35">
      <c r="B36" s="106"/>
      <c r="C36" s="106" t="s">
        <v>118</v>
      </c>
      <c r="D36" s="106"/>
      <c r="E36" s="106"/>
      <c r="F36" s="106"/>
      <c r="G36" s="106"/>
      <c r="H36" s="106"/>
      <c r="I36" s="106"/>
      <c r="J36" s="106"/>
      <c r="K36" s="106"/>
    </row>
    <row r="37" spans="2:11" ht="12.6" customHeight="1" x14ac:dyDescent="0.35">
      <c r="B37" s="106"/>
      <c r="C37" s="106" t="s">
        <v>119</v>
      </c>
      <c r="D37" s="106"/>
      <c r="E37" s="106"/>
      <c r="F37" s="106"/>
      <c r="G37" s="106"/>
      <c r="H37" s="106"/>
      <c r="I37" s="106"/>
      <c r="J37" s="106"/>
      <c r="K37" s="106"/>
    </row>
    <row r="38" spans="2:11" ht="14.25" customHeight="1" x14ac:dyDescent="0.35">
      <c r="B38" s="106"/>
      <c r="C38" s="106" t="s">
        <v>120</v>
      </c>
      <c r="D38" s="106"/>
      <c r="E38" s="106"/>
      <c r="F38" s="106"/>
      <c r="G38" s="106"/>
      <c r="H38" s="106"/>
      <c r="I38" s="106"/>
      <c r="J38" s="106"/>
      <c r="K38" s="106"/>
    </row>
    <row r="39" spans="2:11" ht="14.25" customHeight="1" x14ac:dyDescent="0.35">
      <c r="B39" s="106"/>
      <c r="C39" s="106" t="s">
        <v>121</v>
      </c>
      <c r="D39" s="106"/>
      <c r="E39" s="106"/>
      <c r="F39" s="106"/>
      <c r="G39" s="106"/>
      <c r="H39" s="106"/>
      <c r="I39" s="106"/>
      <c r="J39" s="106"/>
      <c r="K39" s="106"/>
    </row>
    <row r="40" spans="2:11" ht="27.75" customHeight="1" x14ac:dyDescent="0.35">
      <c r="B40" s="106"/>
      <c r="C40" s="130" t="s">
        <v>122</v>
      </c>
      <c r="D40" s="130"/>
      <c r="E40" s="130"/>
      <c r="F40" s="130"/>
      <c r="G40" s="130"/>
      <c r="H40" s="130"/>
      <c r="I40" s="130"/>
      <c r="J40" s="130"/>
      <c r="K40" s="130"/>
    </row>
    <row r="41" spans="2:11" ht="32.25" customHeight="1" x14ac:dyDescent="0.35">
      <c r="B41" s="106"/>
      <c r="C41" s="130" t="s">
        <v>123</v>
      </c>
      <c r="D41" s="130"/>
      <c r="E41" s="130"/>
      <c r="F41" s="130"/>
      <c r="G41" s="130"/>
      <c r="H41" s="130"/>
      <c r="I41" s="130"/>
      <c r="J41" s="130"/>
      <c r="K41" s="130"/>
    </row>
    <row r="42" spans="2:11" ht="15.75" customHeight="1" x14ac:dyDescent="0.35">
      <c r="B42" s="106"/>
      <c r="C42" s="108"/>
      <c r="D42" s="108"/>
      <c r="E42" s="108"/>
      <c r="F42" s="108"/>
      <c r="G42" s="108"/>
      <c r="H42" s="108"/>
      <c r="I42" s="108"/>
      <c r="J42" s="108"/>
      <c r="K42" s="108"/>
    </row>
    <row r="43" spans="2:11" ht="45" customHeight="1" x14ac:dyDescent="0.35">
      <c r="B43" s="129" t="s">
        <v>124</v>
      </c>
      <c r="C43" s="129"/>
      <c r="D43" s="129"/>
      <c r="E43" s="129"/>
      <c r="F43" s="129"/>
      <c r="G43" s="129"/>
      <c r="H43" s="129"/>
      <c r="I43" s="129"/>
      <c r="J43" s="129"/>
      <c r="K43" s="129"/>
    </row>
    <row r="44" spans="2:11" ht="29.25" customHeight="1" x14ac:dyDescent="0.35">
      <c r="B44" s="106"/>
      <c r="C44" s="130" t="s">
        <v>126</v>
      </c>
      <c r="D44" s="130"/>
      <c r="E44" s="130"/>
      <c r="F44" s="130"/>
      <c r="G44" s="130"/>
      <c r="H44" s="130"/>
      <c r="I44" s="130"/>
      <c r="J44" s="130"/>
      <c r="K44" s="130"/>
    </row>
    <row r="45" spans="2:11" ht="46.5" customHeight="1" x14ac:dyDescent="0.35">
      <c r="B45" s="106"/>
      <c r="C45" s="130" t="s">
        <v>125</v>
      </c>
      <c r="D45" s="130"/>
      <c r="E45" s="130"/>
      <c r="F45" s="130"/>
      <c r="G45" s="130"/>
      <c r="H45" s="130"/>
      <c r="I45" s="130"/>
      <c r="J45" s="130"/>
      <c r="K45" s="130"/>
    </row>
    <row r="46" spans="2:11" ht="15" customHeight="1" x14ac:dyDescent="0.35">
      <c r="B46" s="106"/>
      <c r="C46" s="108"/>
      <c r="D46" s="108"/>
      <c r="E46" s="108"/>
      <c r="F46" s="108"/>
      <c r="G46" s="108"/>
      <c r="H46" s="108"/>
      <c r="I46" s="108"/>
      <c r="J46" s="108"/>
      <c r="K46" s="108"/>
    </row>
    <row r="47" spans="2:11" ht="14.25" customHeight="1" x14ac:dyDescent="0.35">
      <c r="B47" s="110" t="s">
        <v>127</v>
      </c>
      <c r="C47" s="108"/>
      <c r="D47" s="106"/>
      <c r="E47" s="106"/>
      <c r="F47" s="106"/>
      <c r="G47" s="106"/>
      <c r="H47" s="106"/>
      <c r="I47" s="106"/>
      <c r="J47" s="106"/>
      <c r="K47" s="106"/>
    </row>
    <row r="48" spans="2:11" ht="14.25" customHeight="1" x14ac:dyDescent="0.35">
      <c r="B48" s="111" t="s">
        <v>128</v>
      </c>
      <c r="C48" s="108"/>
      <c r="D48" s="106"/>
      <c r="E48" s="106"/>
      <c r="F48" s="106"/>
      <c r="G48" s="106"/>
      <c r="H48" s="106"/>
      <c r="I48" s="106"/>
      <c r="J48" s="106"/>
      <c r="K48" s="106"/>
    </row>
    <row r="49" spans="2:11" ht="30.75" customHeight="1" x14ac:dyDescent="0.35">
      <c r="B49" s="129" t="s">
        <v>129</v>
      </c>
      <c r="C49" s="129"/>
      <c r="D49" s="129"/>
      <c r="E49" s="129"/>
      <c r="F49" s="129"/>
      <c r="G49" s="129"/>
      <c r="H49" s="129"/>
      <c r="I49" s="129"/>
      <c r="J49" s="129"/>
      <c r="K49" s="129"/>
    </row>
    <row r="50" spans="2:11" ht="45.75" customHeight="1" x14ac:dyDescent="0.35">
      <c r="B50" s="106"/>
      <c r="C50" s="130" t="s">
        <v>130</v>
      </c>
      <c r="D50" s="130"/>
      <c r="E50" s="130"/>
      <c r="F50" s="130"/>
      <c r="G50" s="130"/>
      <c r="H50" s="130"/>
      <c r="I50" s="130"/>
      <c r="J50" s="130"/>
      <c r="K50" s="130"/>
    </row>
    <row r="51" spans="2:11" ht="60" customHeight="1" x14ac:dyDescent="0.35">
      <c r="B51" s="106"/>
      <c r="C51" s="130" t="s">
        <v>132</v>
      </c>
      <c r="D51" s="130"/>
      <c r="E51" s="130"/>
      <c r="F51" s="130"/>
      <c r="G51" s="130"/>
      <c r="H51" s="130"/>
      <c r="I51" s="130"/>
      <c r="J51" s="130"/>
      <c r="K51" s="130"/>
    </row>
    <row r="52" spans="2:11" ht="75" customHeight="1" x14ac:dyDescent="0.35">
      <c r="B52" s="107"/>
      <c r="C52" s="130" t="s">
        <v>131</v>
      </c>
      <c r="D52" s="130"/>
      <c r="E52" s="130"/>
      <c r="F52" s="130"/>
      <c r="G52" s="130"/>
      <c r="H52" s="130"/>
      <c r="I52" s="130"/>
      <c r="J52" s="130"/>
      <c r="K52" s="130"/>
    </row>
    <row r="53" spans="2:11" ht="14.25" customHeight="1" x14ac:dyDescent="0.35">
      <c r="B53" s="106"/>
      <c r="C53" s="108"/>
      <c r="D53" s="106"/>
      <c r="E53" s="106"/>
      <c r="F53" s="106"/>
      <c r="G53" s="106"/>
      <c r="H53" s="106"/>
      <c r="I53" s="106"/>
      <c r="J53" s="106"/>
      <c r="K53" s="106"/>
    </row>
    <row r="54" spans="2:11" ht="14.25" customHeight="1" x14ac:dyDescent="0.35">
      <c r="B54" s="112" t="s">
        <v>133</v>
      </c>
      <c r="C54" s="108"/>
      <c r="D54" s="106"/>
      <c r="E54" s="106"/>
      <c r="F54" s="106"/>
      <c r="G54" s="106"/>
      <c r="H54" s="106"/>
      <c r="I54" s="106"/>
      <c r="J54" s="106"/>
      <c r="K54" s="106"/>
    </row>
    <row r="55" spans="2:11" ht="14.25" customHeight="1" x14ac:dyDescent="0.35">
      <c r="B55" s="107" t="s">
        <v>134</v>
      </c>
      <c r="C55" s="108"/>
      <c r="D55" s="106"/>
      <c r="E55" s="106"/>
      <c r="F55" s="106"/>
      <c r="G55" s="106"/>
      <c r="H55" s="106"/>
      <c r="I55" s="106"/>
      <c r="J55" s="106"/>
      <c r="K55" s="106"/>
    </row>
    <row r="56" spans="2:11" ht="60" customHeight="1" x14ac:dyDescent="0.35">
      <c r="B56" s="106"/>
      <c r="C56" s="129" t="s">
        <v>168</v>
      </c>
      <c r="D56" s="129"/>
      <c r="E56" s="129"/>
      <c r="F56" s="129"/>
      <c r="G56" s="129"/>
      <c r="H56" s="129"/>
      <c r="I56" s="129"/>
      <c r="J56" s="129"/>
      <c r="K56" s="129"/>
    </row>
    <row r="57" spans="2:11" ht="59.25" customHeight="1" x14ac:dyDescent="0.35">
      <c r="B57" s="106"/>
      <c r="C57" s="130" t="s">
        <v>135</v>
      </c>
      <c r="D57" s="130"/>
      <c r="E57" s="130"/>
      <c r="F57" s="130"/>
      <c r="G57" s="130"/>
      <c r="H57" s="130"/>
      <c r="I57" s="130"/>
      <c r="J57" s="130"/>
      <c r="K57" s="130"/>
    </row>
    <row r="58" spans="2:11" ht="30" customHeight="1" x14ac:dyDescent="0.35">
      <c r="B58" s="106"/>
      <c r="C58" s="130" t="s">
        <v>136</v>
      </c>
      <c r="D58" s="130"/>
      <c r="E58" s="130"/>
      <c r="F58" s="130"/>
      <c r="G58" s="130"/>
      <c r="H58" s="130"/>
      <c r="I58" s="130"/>
      <c r="J58" s="130"/>
      <c r="K58" s="130"/>
    </row>
    <row r="59" spans="2:11" ht="30" customHeight="1" x14ac:dyDescent="0.35">
      <c r="B59" s="106"/>
      <c r="C59" s="130" t="s">
        <v>137</v>
      </c>
      <c r="D59" s="130"/>
      <c r="E59" s="130"/>
      <c r="F59" s="130"/>
      <c r="G59" s="130"/>
      <c r="H59" s="130"/>
      <c r="I59" s="130"/>
      <c r="J59" s="130"/>
      <c r="K59" s="130"/>
    </row>
    <row r="60" spans="2:11" ht="45" customHeight="1" x14ac:dyDescent="0.35">
      <c r="B60" s="106"/>
      <c r="C60" s="131" t="s">
        <v>161</v>
      </c>
      <c r="D60" s="131"/>
      <c r="E60" s="131"/>
      <c r="F60" s="131"/>
      <c r="G60" s="131"/>
      <c r="H60" s="131"/>
      <c r="I60" s="131"/>
      <c r="J60" s="131"/>
      <c r="K60" s="131"/>
    </row>
    <row r="61" spans="2:11" ht="14.25" customHeight="1" x14ac:dyDescent="0.35">
      <c r="B61" s="106"/>
      <c r="C61" s="108"/>
      <c r="D61" s="106"/>
      <c r="E61" s="106"/>
      <c r="F61" s="106"/>
      <c r="G61" s="106"/>
      <c r="H61" s="106"/>
      <c r="I61" s="106"/>
      <c r="J61" s="106"/>
      <c r="K61" s="106"/>
    </row>
    <row r="62" spans="2:11" ht="60" customHeight="1" x14ac:dyDescent="0.35">
      <c r="B62" s="129" t="s">
        <v>138</v>
      </c>
      <c r="C62" s="129"/>
      <c r="D62" s="129"/>
      <c r="E62" s="129"/>
      <c r="F62" s="129"/>
      <c r="G62" s="129"/>
      <c r="H62" s="129"/>
      <c r="I62" s="129"/>
      <c r="J62" s="129"/>
      <c r="K62" s="129"/>
    </row>
    <row r="63" spans="2:11" ht="14.25" customHeight="1" x14ac:dyDescent="0.35">
      <c r="B63" s="106"/>
      <c r="C63" s="108"/>
      <c r="D63" s="106"/>
      <c r="E63" s="106"/>
      <c r="F63" s="106"/>
      <c r="G63" s="106"/>
      <c r="H63" s="106"/>
      <c r="I63" s="106"/>
      <c r="J63" s="106"/>
      <c r="K63" s="106"/>
    </row>
    <row r="64" spans="2:11" ht="30" customHeight="1" thickBot="1" x14ac:dyDescent="0.4">
      <c r="B64" s="129" t="s">
        <v>139</v>
      </c>
      <c r="C64" s="129"/>
      <c r="D64" s="129"/>
      <c r="E64" s="129"/>
      <c r="F64" s="129"/>
      <c r="G64" s="129"/>
      <c r="H64" s="129"/>
      <c r="I64" s="129"/>
      <c r="J64" s="129"/>
      <c r="K64" s="129"/>
    </row>
    <row r="65" spans="2:11" ht="14.25" customHeight="1" thickBot="1" x14ac:dyDescent="0.4">
      <c r="B65" s="113" t="s">
        <v>140</v>
      </c>
      <c r="C65" s="114"/>
      <c r="D65" s="113" t="s">
        <v>141</v>
      </c>
      <c r="E65" s="115"/>
      <c r="F65" s="114"/>
      <c r="G65" s="106"/>
      <c r="H65" s="106"/>
      <c r="I65" s="106"/>
      <c r="J65" s="106"/>
      <c r="K65" s="106"/>
    </row>
    <row r="66" spans="2:11" ht="14.25" customHeight="1" thickBot="1" x14ac:dyDescent="0.4">
      <c r="B66" s="116" t="s">
        <v>142</v>
      </c>
      <c r="C66" s="117"/>
      <c r="D66" s="116" t="s">
        <v>143</v>
      </c>
      <c r="E66" s="118"/>
      <c r="F66" s="117"/>
      <c r="G66" s="106"/>
      <c r="H66" s="106"/>
      <c r="I66" s="106"/>
      <c r="J66" s="106"/>
      <c r="K66" s="106"/>
    </row>
    <row r="67" spans="2:11" ht="14.25" customHeight="1" thickBot="1" x14ac:dyDescent="0.4">
      <c r="B67" s="116" t="s">
        <v>144</v>
      </c>
      <c r="C67" s="117"/>
      <c r="D67" s="116" t="s">
        <v>145</v>
      </c>
      <c r="E67" s="118"/>
      <c r="F67" s="117"/>
      <c r="G67" s="106"/>
      <c r="H67" s="106"/>
      <c r="I67" s="106"/>
      <c r="J67" s="106"/>
      <c r="K67" s="106"/>
    </row>
    <row r="68" spans="2:11" ht="14.25" customHeight="1" thickBot="1" x14ac:dyDescent="0.4">
      <c r="B68" s="116" t="s">
        <v>146</v>
      </c>
      <c r="C68" s="117"/>
      <c r="D68" s="116" t="s">
        <v>147</v>
      </c>
      <c r="E68" s="118"/>
      <c r="F68" s="117"/>
      <c r="G68" s="106"/>
      <c r="H68" s="106"/>
      <c r="I68" s="106"/>
      <c r="J68" s="106"/>
      <c r="K68" s="106"/>
    </row>
    <row r="69" spans="2:11" ht="14.25" customHeight="1" x14ac:dyDescent="0.35">
      <c r="B69" s="106"/>
      <c r="C69" s="108"/>
      <c r="D69" s="106"/>
      <c r="E69" s="106"/>
      <c r="F69" s="106"/>
      <c r="G69" s="106"/>
      <c r="H69" s="106"/>
      <c r="I69" s="106"/>
      <c r="J69" s="106"/>
      <c r="K69" s="106"/>
    </row>
    <row r="70" spans="2:11" ht="30" customHeight="1" x14ac:dyDescent="0.35">
      <c r="B70" s="129" t="s">
        <v>148</v>
      </c>
      <c r="C70" s="129"/>
      <c r="D70" s="129"/>
      <c r="E70" s="129"/>
      <c r="F70" s="129"/>
      <c r="G70" s="129"/>
      <c r="H70" s="129"/>
      <c r="I70" s="129"/>
      <c r="J70" s="129"/>
      <c r="K70" s="129"/>
    </row>
    <row r="71" spans="2:11" ht="14.25" customHeight="1" x14ac:dyDescent="0.35">
      <c r="B71" s="106"/>
      <c r="C71" s="108"/>
      <c r="D71" s="106"/>
      <c r="E71" s="106"/>
      <c r="F71" s="106"/>
      <c r="G71" s="106"/>
      <c r="H71" s="106"/>
      <c r="I71" s="106"/>
      <c r="J71" s="106"/>
      <c r="K71" s="106"/>
    </row>
    <row r="72" spans="2:11" ht="14.25" customHeight="1" x14ac:dyDescent="0.35">
      <c r="B72" s="109" t="s">
        <v>149</v>
      </c>
      <c r="C72" s="108"/>
      <c r="D72" s="106"/>
      <c r="E72" s="106"/>
      <c r="F72" s="106"/>
      <c r="G72" s="106"/>
      <c r="H72" s="106"/>
      <c r="I72" s="106"/>
      <c r="J72" s="106"/>
      <c r="K72" s="106"/>
    </row>
    <row r="73" spans="2:11" ht="30.75" customHeight="1" x14ac:dyDescent="0.35">
      <c r="B73" s="129" t="s">
        <v>150</v>
      </c>
      <c r="C73" s="129"/>
      <c r="D73" s="129"/>
      <c r="E73" s="129"/>
      <c r="F73" s="129"/>
      <c r="G73" s="129"/>
      <c r="H73" s="129"/>
      <c r="I73" s="129"/>
      <c r="J73" s="129"/>
      <c r="K73" s="129"/>
    </row>
    <row r="74" spans="2:11" ht="14.25" customHeight="1" x14ac:dyDescent="0.35">
      <c r="B74" s="119"/>
      <c r="C74" s="120" t="s">
        <v>151</v>
      </c>
      <c r="D74" s="119"/>
      <c r="E74" s="119"/>
      <c r="F74" s="119"/>
      <c r="G74" s="119"/>
      <c r="H74" s="119"/>
      <c r="I74" s="119"/>
      <c r="J74" s="119"/>
      <c r="K74" s="119"/>
    </row>
    <row r="75" spans="2:11" ht="14.25" customHeight="1" x14ac:dyDescent="0.35">
      <c r="B75" s="119"/>
      <c r="C75" s="120" t="s">
        <v>152</v>
      </c>
      <c r="D75" s="119"/>
      <c r="E75" s="119"/>
      <c r="F75" s="119"/>
      <c r="G75" s="119"/>
      <c r="H75" s="119"/>
      <c r="I75" s="119"/>
      <c r="J75" s="119"/>
      <c r="K75" s="119"/>
    </row>
    <row r="76" spans="2:11" ht="14.25" customHeight="1" x14ac:dyDescent="0.35">
      <c r="B76" s="119"/>
      <c r="C76" s="120" t="s">
        <v>153</v>
      </c>
      <c r="D76" s="119"/>
      <c r="E76" s="119"/>
      <c r="F76" s="119"/>
      <c r="G76" s="119"/>
      <c r="H76" s="119"/>
      <c r="I76" s="119"/>
      <c r="J76" s="119"/>
      <c r="K76" s="119"/>
    </row>
    <row r="77" spans="2:11" ht="60" customHeight="1" x14ac:dyDescent="0.35">
      <c r="B77" s="129" t="s">
        <v>154</v>
      </c>
      <c r="C77" s="129"/>
      <c r="D77" s="129"/>
      <c r="E77" s="129"/>
      <c r="F77" s="129"/>
      <c r="G77" s="129"/>
      <c r="H77" s="129"/>
      <c r="I77" s="129"/>
      <c r="J77" s="129"/>
      <c r="K77" s="129"/>
    </row>
    <row r="78" spans="2:11" ht="14.25" customHeight="1" x14ac:dyDescent="0.35">
      <c r="B78" s="106"/>
      <c r="C78" s="108"/>
      <c r="D78" s="106"/>
      <c r="E78" s="106"/>
      <c r="F78" s="106"/>
      <c r="G78" s="106"/>
      <c r="H78" s="106"/>
      <c r="I78" s="106"/>
      <c r="J78" s="106"/>
      <c r="K78" s="106"/>
    </row>
    <row r="79" spans="2:11" ht="14.25" customHeight="1" x14ac:dyDescent="0.35">
      <c r="B79" s="112" t="s">
        <v>155</v>
      </c>
      <c r="C79" s="121"/>
      <c r="D79" s="119"/>
      <c r="E79" s="119"/>
      <c r="F79" s="119"/>
      <c r="G79" s="119"/>
      <c r="H79" s="119"/>
      <c r="I79" s="119"/>
      <c r="J79" s="119"/>
      <c r="K79" s="119"/>
    </row>
    <row r="80" spans="2:11" ht="30" customHeight="1" x14ac:dyDescent="0.35">
      <c r="B80" s="129" t="s">
        <v>156</v>
      </c>
      <c r="C80" s="129"/>
      <c r="D80" s="129"/>
      <c r="E80" s="129"/>
      <c r="F80" s="129"/>
      <c r="G80" s="129"/>
      <c r="H80" s="129"/>
      <c r="I80" s="129"/>
      <c r="J80" s="129"/>
      <c r="K80" s="129"/>
    </row>
    <row r="81" spans="2:11" ht="14.25" customHeight="1" x14ac:dyDescent="0.35">
      <c r="B81" s="119"/>
      <c r="C81" s="121"/>
      <c r="D81" s="119"/>
      <c r="E81" s="119"/>
      <c r="F81" s="119"/>
      <c r="G81" s="119"/>
      <c r="H81" s="119"/>
      <c r="I81" s="119"/>
      <c r="J81" s="119"/>
      <c r="K81" s="119"/>
    </row>
    <row r="82" spans="2:11" ht="14.25" customHeight="1" x14ac:dyDescent="0.35">
      <c r="B82" s="112" t="s">
        <v>157</v>
      </c>
      <c r="C82" s="121"/>
      <c r="D82" s="119"/>
      <c r="E82" s="119"/>
      <c r="F82" s="119"/>
      <c r="G82" s="119"/>
      <c r="H82" s="119"/>
      <c r="I82" s="119"/>
      <c r="J82" s="119"/>
      <c r="K82" s="119"/>
    </row>
    <row r="83" spans="2:11" ht="45" customHeight="1" x14ac:dyDescent="0.35">
      <c r="B83" s="129" t="s">
        <v>158</v>
      </c>
      <c r="C83" s="129"/>
      <c r="D83" s="129"/>
      <c r="E83" s="129"/>
      <c r="F83" s="129"/>
      <c r="G83" s="129"/>
      <c r="H83" s="129"/>
      <c r="I83" s="129"/>
      <c r="J83" s="129"/>
      <c r="K83" s="129"/>
    </row>
    <row r="84" spans="2:11" ht="14.25" customHeight="1" x14ac:dyDescent="0.35">
      <c r="B84" s="119"/>
      <c r="C84" s="121"/>
      <c r="D84" s="119"/>
      <c r="E84" s="119"/>
      <c r="F84" s="119"/>
      <c r="G84" s="119"/>
      <c r="H84" s="119"/>
      <c r="I84" s="119"/>
      <c r="J84" s="119"/>
      <c r="K84" s="119"/>
    </row>
    <row r="85" spans="2:11" ht="14.25" customHeight="1" x14ac:dyDescent="0.35">
      <c r="B85" s="112" t="s">
        <v>159</v>
      </c>
      <c r="C85" s="121"/>
      <c r="D85" s="119"/>
      <c r="E85" s="119"/>
      <c r="F85" s="119"/>
      <c r="G85" s="119"/>
      <c r="H85" s="119"/>
      <c r="I85" s="119"/>
      <c r="J85" s="119"/>
      <c r="K85" s="119"/>
    </row>
    <row r="86" spans="2:11" ht="30" customHeight="1" x14ac:dyDescent="0.35">
      <c r="B86" s="129" t="s">
        <v>160</v>
      </c>
      <c r="C86" s="129"/>
      <c r="D86" s="129"/>
      <c r="E86" s="129"/>
      <c r="F86" s="129"/>
      <c r="G86" s="129"/>
      <c r="H86" s="129"/>
      <c r="I86" s="129"/>
      <c r="J86" s="129"/>
      <c r="K86" s="129"/>
    </row>
    <row r="87" spans="2:11" ht="14.25" customHeight="1" x14ac:dyDescent="0.35">
      <c r="B87" s="106"/>
      <c r="C87" s="108"/>
      <c r="D87" s="106"/>
      <c r="E87" s="106"/>
      <c r="F87" s="106"/>
      <c r="G87" s="106"/>
      <c r="H87" s="106"/>
      <c r="I87" s="106"/>
      <c r="J87" s="106"/>
      <c r="K87" s="106"/>
    </row>
    <row r="88" spans="2:11" ht="14.25" customHeight="1" x14ac:dyDescent="0.35">
      <c r="B88" s="106"/>
      <c r="C88" s="108"/>
      <c r="D88" s="106"/>
      <c r="E88" s="106"/>
      <c r="F88" s="106"/>
      <c r="G88" s="106"/>
      <c r="H88" s="106"/>
      <c r="I88" s="106"/>
      <c r="J88" s="106"/>
      <c r="K88" s="106"/>
    </row>
    <row r="89" spans="2:11" ht="30" customHeight="1" x14ac:dyDescent="0.35">
      <c r="B89" s="129" t="s">
        <v>162</v>
      </c>
      <c r="C89" s="129"/>
      <c r="D89" s="129"/>
      <c r="E89" s="129"/>
      <c r="F89" s="129"/>
      <c r="G89" s="129"/>
      <c r="H89" s="129"/>
      <c r="I89" s="129"/>
      <c r="J89" s="129"/>
      <c r="K89" s="129"/>
    </row>
    <row r="90" spans="2:11" ht="14.25" customHeight="1" x14ac:dyDescent="0.35">
      <c r="B90" s="106"/>
      <c r="C90" s="120" t="s">
        <v>163</v>
      </c>
      <c r="D90" s="106"/>
      <c r="E90" s="106"/>
      <c r="F90" s="106"/>
      <c r="G90" s="106"/>
      <c r="H90" s="106"/>
      <c r="I90" s="106"/>
      <c r="J90" s="106"/>
      <c r="K90" s="106"/>
    </row>
    <row r="91" spans="2:11" ht="14.25" customHeight="1" x14ac:dyDescent="0.35">
      <c r="B91" s="106"/>
      <c r="C91" s="120" t="s">
        <v>164</v>
      </c>
      <c r="D91" s="106"/>
      <c r="E91" s="106"/>
      <c r="F91" s="106"/>
      <c r="G91" s="106"/>
      <c r="H91" s="106"/>
      <c r="I91" s="106"/>
      <c r="J91" s="106"/>
      <c r="K91" s="106"/>
    </row>
    <row r="92" spans="2:11" ht="14.25" customHeight="1" x14ac:dyDescent="0.35">
      <c r="B92" s="106"/>
      <c r="C92" s="108"/>
      <c r="D92" s="106"/>
      <c r="E92" s="106"/>
      <c r="F92" s="106"/>
      <c r="G92" s="106"/>
      <c r="H92" s="106"/>
      <c r="I92" s="106"/>
      <c r="J92" s="106"/>
      <c r="K92" s="106"/>
    </row>
    <row r="93" spans="2:11" ht="60" customHeight="1" x14ac:dyDescent="0.35">
      <c r="B93" s="129" t="s">
        <v>165</v>
      </c>
      <c r="C93" s="129"/>
      <c r="D93" s="129"/>
      <c r="E93" s="129"/>
      <c r="F93" s="129"/>
      <c r="G93" s="129"/>
      <c r="H93" s="129"/>
      <c r="I93" s="129"/>
      <c r="J93" s="129"/>
      <c r="K93" s="129"/>
    </row>
    <row r="94" spans="2:11" ht="14.25" customHeight="1" x14ac:dyDescent="0.35">
      <c r="B94" s="106"/>
      <c r="C94" s="108"/>
      <c r="D94" s="106"/>
      <c r="E94" s="106"/>
      <c r="F94" s="106"/>
      <c r="G94" s="106"/>
      <c r="H94" s="106"/>
      <c r="I94" s="106"/>
      <c r="J94" s="106"/>
      <c r="K94" s="106"/>
    </row>
    <row r="95" spans="2:11" ht="14.25" customHeight="1" x14ac:dyDescent="0.35">
      <c r="B95" s="109" t="s">
        <v>166</v>
      </c>
      <c r="C95" s="108"/>
      <c r="D95" s="106"/>
      <c r="E95" s="106"/>
      <c r="F95" s="106"/>
      <c r="G95" s="106"/>
      <c r="H95" s="106"/>
      <c r="I95" s="106"/>
      <c r="J95" s="106"/>
      <c r="K95" s="106"/>
    </row>
    <row r="96" spans="2:11" ht="30" customHeight="1" x14ac:dyDescent="0.35">
      <c r="B96" s="129" t="s">
        <v>167</v>
      </c>
      <c r="C96" s="129"/>
      <c r="D96" s="129"/>
      <c r="E96" s="129"/>
      <c r="F96" s="129"/>
      <c r="G96" s="129"/>
      <c r="H96" s="129"/>
      <c r="I96" s="129"/>
      <c r="J96" s="129"/>
      <c r="K96" s="129"/>
    </row>
    <row r="97" spans="2:11" ht="14.25" customHeight="1" x14ac:dyDescent="0.35">
      <c r="B97" s="106"/>
      <c r="C97" s="108"/>
      <c r="D97" s="106"/>
      <c r="E97" s="106"/>
      <c r="F97" s="106"/>
      <c r="G97" s="106"/>
      <c r="H97" s="106"/>
      <c r="I97" s="106"/>
      <c r="J97" s="106"/>
      <c r="K97" s="106"/>
    </row>
  </sheetData>
  <sheetProtection selectLockedCells="1" selectUnlockedCells="1"/>
  <mergeCells count="36">
    <mergeCell ref="I2:K3"/>
    <mergeCell ref="C6:K6"/>
    <mergeCell ref="C7:K7"/>
    <mergeCell ref="C8:K8"/>
    <mergeCell ref="B14:K14"/>
    <mergeCell ref="B11:K11"/>
    <mergeCell ref="B21:K21"/>
    <mergeCell ref="B24:K24"/>
    <mergeCell ref="B26:K26"/>
    <mergeCell ref="B28:K28"/>
    <mergeCell ref="B31:K31"/>
    <mergeCell ref="C40:K40"/>
    <mergeCell ref="C41:K41"/>
    <mergeCell ref="B43:K43"/>
    <mergeCell ref="C44:K44"/>
    <mergeCell ref="C45:K45"/>
    <mergeCell ref="B49:K49"/>
    <mergeCell ref="C50:K50"/>
    <mergeCell ref="C51:K51"/>
    <mergeCell ref="C52:K52"/>
    <mergeCell ref="C57:K57"/>
    <mergeCell ref="B89:K89"/>
    <mergeCell ref="B93:K93"/>
    <mergeCell ref="B96:K96"/>
    <mergeCell ref="C56:K56"/>
    <mergeCell ref="B86:K86"/>
    <mergeCell ref="B70:K70"/>
    <mergeCell ref="B73:K73"/>
    <mergeCell ref="B77:K77"/>
    <mergeCell ref="B80:K80"/>
    <mergeCell ref="B83:K83"/>
    <mergeCell ref="C58:K58"/>
    <mergeCell ref="C59:K59"/>
    <mergeCell ref="C60:K60"/>
    <mergeCell ref="B62:K62"/>
    <mergeCell ref="B64:K64"/>
  </mergeCells>
  <pageMargins left="0.59055118110236227" right="0.59055118110236227" top="0.39370078740157483" bottom="0.59055118110236227" header="0.19685039370078741" footer="0.19685039370078741"/>
  <pageSetup paperSize="9" scale="82" fitToHeight="0" orientation="portrait" r:id="rId1"/>
  <headerFooter>
    <oddFooter>&amp;L&amp;K005D76&amp;F - handleiding&amp;R&amp;K005D76&amp;P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B1:K24"/>
  <sheetViews>
    <sheetView zoomScaleNormal="100" workbookViewId="0">
      <selection activeCell="I2" sqref="I2:K3"/>
    </sheetView>
  </sheetViews>
  <sheetFormatPr defaultColWidth="9.109375" defaultRowHeight="14.25" customHeight="1" x14ac:dyDescent="0.35"/>
  <cols>
    <col min="1" max="1" width="2.88671875" style="8" customWidth="1"/>
    <col min="2" max="11" width="11.44140625" style="8" customWidth="1"/>
    <col min="12" max="16384" width="9.109375" style="8"/>
  </cols>
  <sheetData>
    <row r="1" spans="2:11" ht="15.75" customHeight="1" x14ac:dyDescent="0.35">
      <c r="B1" s="1"/>
      <c r="C1" s="1"/>
      <c r="D1" s="1"/>
      <c r="E1" s="1"/>
      <c r="F1" s="1"/>
      <c r="G1" s="1"/>
      <c r="H1" s="1"/>
      <c r="I1" s="9" t="s">
        <v>174</v>
      </c>
      <c r="J1" s="9"/>
      <c r="K1" s="9"/>
    </row>
    <row r="2" spans="2:11" ht="15.75" customHeight="1" x14ac:dyDescent="0.35">
      <c r="B2" s="2"/>
      <c r="C2" s="1"/>
      <c r="D2" s="1"/>
      <c r="E2" s="3"/>
      <c r="F2" s="4"/>
      <c r="G2" s="1"/>
      <c r="H2" s="1"/>
      <c r="I2" s="132" t="str">
        <f>berekening!H2</f>
        <v>SCHEMATISERINGSFACTOR</v>
      </c>
      <c r="J2" s="132"/>
      <c r="K2" s="132"/>
    </row>
    <row r="3" spans="2:11" ht="15.75" customHeight="1" x14ac:dyDescent="0.35">
      <c r="B3" s="1"/>
      <c r="C3" s="1"/>
      <c r="D3" s="1"/>
      <c r="E3" s="1"/>
      <c r="F3" s="1"/>
      <c r="G3" s="1"/>
      <c r="H3" s="1"/>
      <c r="I3" s="132"/>
      <c r="J3" s="132"/>
      <c r="K3" s="132"/>
    </row>
    <row r="4" spans="2:11" ht="15.75" customHeight="1" x14ac:dyDescent="0.35">
      <c r="B4" s="5"/>
      <c r="C4" s="5"/>
      <c r="D4" s="5"/>
      <c r="E4" s="5"/>
      <c r="F4" s="5"/>
      <c r="G4" s="5"/>
      <c r="H4" s="5"/>
      <c r="I4" s="6"/>
      <c r="J4" s="5"/>
      <c r="K4" s="5"/>
    </row>
    <row r="5" spans="2:11" ht="7.5" customHeight="1" x14ac:dyDescent="0.35">
      <c r="B5" s="7"/>
      <c r="C5" s="7"/>
      <c r="D5" s="7"/>
      <c r="E5" s="7"/>
      <c r="F5" s="7"/>
      <c r="G5" s="7"/>
      <c r="H5" s="7"/>
      <c r="I5" s="7"/>
      <c r="J5" s="7"/>
      <c r="K5" s="1"/>
    </row>
    <row r="6" spans="2:11" ht="14.25" customHeight="1" x14ac:dyDescent="0.35">
      <c r="B6" s="7" t="s">
        <v>77</v>
      </c>
      <c r="C6" s="133" t="s">
        <v>169</v>
      </c>
      <c r="D6" s="134"/>
      <c r="E6" s="134"/>
      <c r="F6" s="134"/>
      <c r="G6" s="134"/>
      <c r="H6" s="134"/>
      <c r="I6" s="134"/>
      <c r="J6" s="134"/>
      <c r="K6" s="134"/>
    </row>
    <row r="7" spans="2:11" ht="14.25" customHeight="1" x14ac:dyDescent="0.35">
      <c r="B7" s="7" t="s">
        <v>59</v>
      </c>
      <c r="C7" s="135">
        <v>43266</v>
      </c>
      <c r="D7" s="135"/>
      <c r="E7" s="135"/>
      <c r="F7" s="135"/>
      <c r="G7" s="135"/>
      <c r="H7" s="135"/>
      <c r="I7" s="135"/>
      <c r="J7" s="135"/>
      <c r="K7" s="135"/>
    </row>
    <row r="8" spans="2:11" ht="7.5" customHeight="1" x14ac:dyDescent="0.35">
      <c r="B8" s="5"/>
      <c r="C8" s="136"/>
      <c r="D8" s="136"/>
      <c r="E8" s="136"/>
      <c r="F8" s="136"/>
      <c r="G8" s="136"/>
      <c r="H8" s="136"/>
      <c r="I8" s="136"/>
      <c r="J8" s="136"/>
      <c r="K8" s="136"/>
    </row>
    <row r="9" spans="2:11" ht="14.25" customHeight="1" x14ac:dyDescent="0.35">
      <c r="B9" s="103"/>
      <c r="C9" s="103"/>
      <c r="D9" s="103"/>
      <c r="E9" s="103"/>
      <c r="F9" s="104"/>
      <c r="G9" s="103"/>
      <c r="H9" s="103"/>
      <c r="I9" s="103"/>
      <c r="J9" s="103"/>
      <c r="K9" s="103"/>
    </row>
    <row r="10" spans="2:11" ht="14.25" customHeight="1" x14ac:dyDescent="0.35">
      <c r="B10" s="105" t="s">
        <v>175</v>
      </c>
      <c r="C10" s="106"/>
      <c r="D10" s="106"/>
      <c r="E10" s="106"/>
      <c r="F10" s="106"/>
      <c r="G10" s="106"/>
      <c r="H10" s="106"/>
      <c r="I10" s="106"/>
      <c r="J10" s="106"/>
      <c r="K10" s="106"/>
    </row>
    <row r="11" spans="2:11" ht="91.5" customHeight="1" x14ac:dyDescent="0.35">
      <c r="B11" s="129" t="s">
        <v>180</v>
      </c>
      <c r="C11" s="129"/>
      <c r="D11" s="129"/>
      <c r="E11" s="129"/>
      <c r="F11" s="129"/>
      <c r="G11" s="129"/>
      <c r="H11" s="129"/>
      <c r="I11" s="129"/>
      <c r="J11" s="129"/>
      <c r="K11" s="129"/>
    </row>
    <row r="12" spans="2:11" ht="14.25" customHeight="1" x14ac:dyDescent="0.35">
      <c r="B12" s="138"/>
      <c r="C12" s="138"/>
      <c r="D12" s="138"/>
      <c r="E12" s="138"/>
      <c r="F12" s="138"/>
      <c r="G12" s="138"/>
      <c r="H12" s="138"/>
      <c r="I12" s="138"/>
      <c r="J12" s="138"/>
      <c r="K12" s="138"/>
    </row>
    <row r="13" spans="2:11" ht="75.75" customHeight="1" x14ac:dyDescent="0.35">
      <c r="B13" s="138"/>
      <c r="C13" s="138"/>
      <c r="D13" s="138"/>
      <c r="E13" s="138"/>
      <c r="F13" s="138"/>
      <c r="G13" s="138"/>
      <c r="H13" s="138"/>
      <c r="I13" s="138"/>
      <c r="J13" s="138"/>
      <c r="K13" s="138"/>
    </row>
    <row r="14" spans="2:11" ht="14.25" customHeight="1" x14ac:dyDescent="0.35">
      <c r="B14" s="138"/>
      <c r="C14" s="138"/>
      <c r="D14" s="138"/>
      <c r="E14" s="138"/>
      <c r="F14" s="138"/>
      <c r="G14" s="138"/>
      <c r="H14" s="138"/>
      <c r="I14" s="138"/>
      <c r="J14" s="138"/>
      <c r="K14" s="138"/>
    </row>
    <row r="15" spans="2:11" ht="14.25" customHeight="1" x14ac:dyDescent="0.35">
      <c r="B15" s="105" t="s">
        <v>176</v>
      </c>
      <c r="C15" s="123"/>
      <c r="D15" s="123"/>
      <c r="E15" s="123"/>
      <c r="F15" s="123"/>
      <c r="G15" s="123"/>
      <c r="H15" s="123"/>
      <c r="I15" s="123"/>
      <c r="J15" s="123"/>
      <c r="K15" s="123"/>
    </row>
    <row r="16" spans="2:11" ht="14.25" customHeight="1" x14ac:dyDescent="0.35">
      <c r="B16" s="137" t="s">
        <v>177</v>
      </c>
      <c r="C16" s="137"/>
      <c r="D16" s="137"/>
      <c r="E16" s="137"/>
      <c r="F16" s="137"/>
      <c r="G16" s="137"/>
      <c r="H16" s="137"/>
      <c r="I16" s="137"/>
      <c r="J16" s="137"/>
      <c r="K16" s="137"/>
    </row>
    <row r="17" spans="2:11" ht="14.25" customHeight="1" x14ac:dyDescent="0.35">
      <c r="B17" s="138"/>
      <c r="C17" s="138"/>
      <c r="D17" s="138"/>
      <c r="E17" s="138"/>
      <c r="F17" s="138"/>
      <c r="G17" s="138"/>
      <c r="H17" s="138"/>
      <c r="I17" s="138"/>
      <c r="J17" s="138"/>
      <c r="K17" s="138"/>
    </row>
    <row r="18" spans="2:11" ht="14.25" customHeight="1" x14ac:dyDescent="0.35">
      <c r="B18" s="138"/>
      <c r="C18" s="138"/>
      <c r="D18" s="138"/>
      <c r="E18" s="138"/>
      <c r="F18" s="138"/>
      <c r="G18" s="138"/>
      <c r="H18" s="138"/>
      <c r="I18" s="138"/>
      <c r="J18" s="138"/>
      <c r="K18" s="138"/>
    </row>
    <row r="19" spans="2:11" ht="14.25" customHeight="1" x14ac:dyDescent="0.35">
      <c r="B19" s="138"/>
      <c r="C19" s="138"/>
      <c r="D19" s="138"/>
      <c r="E19" s="138"/>
      <c r="F19" s="138"/>
      <c r="G19" s="138"/>
      <c r="H19" s="138"/>
      <c r="I19" s="138"/>
      <c r="J19" s="138"/>
      <c r="K19" s="138"/>
    </row>
    <row r="20" spans="2:11" ht="14.25" customHeight="1" x14ac:dyDescent="0.35">
      <c r="B20" s="138"/>
      <c r="C20" s="138"/>
      <c r="D20" s="138"/>
      <c r="E20" s="138"/>
      <c r="F20" s="138"/>
      <c r="G20" s="138"/>
      <c r="H20" s="138"/>
      <c r="I20" s="138"/>
      <c r="J20" s="138"/>
      <c r="K20" s="138"/>
    </row>
    <row r="21" spans="2:11" ht="14.25" customHeight="1" x14ac:dyDescent="0.35">
      <c r="B21" s="138"/>
      <c r="C21" s="138"/>
      <c r="D21" s="138"/>
      <c r="E21" s="138"/>
      <c r="F21" s="138"/>
      <c r="G21" s="138"/>
      <c r="H21" s="138"/>
      <c r="I21" s="138"/>
      <c r="J21" s="138"/>
      <c r="K21" s="138"/>
    </row>
    <row r="22" spans="2:11" ht="14.25" customHeight="1" x14ac:dyDescent="0.35">
      <c r="B22" s="138"/>
      <c r="C22" s="138"/>
      <c r="D22" s="138"/>
      <c r="E22" s="138"/>
      <c r="F22" s="138"/>
      <c r="G22" s="138"/>
      <c r="H22" s="138"/>
      <c r="I22" s="138"/>
      <c r="J22" s="138"/>
      <c r="K22" s="138"/>
    </row>
    <row r="23" spans="2:11" ht="14.25" customHeight="1" x14ac:dyDescent="0.35">
      <c r="B23" s="138"/>
      <c r="C23" s="138"/>
      <c r="D23" s="138"/>
      <c r="E23" s="138"/>
      <c r="F23" s="138"/>
      <c r="G23" s="138"/>
      <c r="H23" s="138"/>
      <c r="I23" s="138"/>
      <c r="J23" s="138"/>
      <c r="K23" s="138"/>
    </row>
    <row r="24" spans="2:11" ht="14.25" customHeight="1" x14ac:dyDescent="0.35">
      <c r="B24" s="138"/>
      <c r="C24" s="138"/>
      <c r="D24" s="138"/>
      <c r="E24" s="138"/>
      <c r="F24" s="138"/>
      <c r="G24" s="138"/>
      <c r="H24" s="138"/>
      <c r="I24" s="138"/>
      <c r="J24" s="138"/>
      <c r="K24" s="138"/>
    </row>
  </sheetData>
  <sheetProtection sheet="1" objects="1" scenarios="1" formatCells="0" formatColumns="0" formatRows="0" insertColumns="0" insertRows="0" insertHyperlinks="0" deleteColumns="0" deleteRows="0" sort="0" autoFilter="0" pivotTables="0"/>
  <mergeCells count="6">
    <mergeCell ref="B16:K24"/>
    <mergeCell ref="I2:K3"/>
    <mergeCell ref="C6:K6"/>
    <mergeCell ref="C7:K7"/>
    <mergeCell ref="C8:K8"/>
    <mergeCell ref="B11:K14"/>
  </mergeCells>
  <pageMargins left="0.59055118110236227" right="0.59055118110236227" top="0.39370078740157483" bottom="0.59055118110236227" header="0.19685039370078741" footer="0.19685039370078741"/>
  <pageSetup paperSize="9" fitToHeight="0" orientation="landscape" r:id="rId1"/>
  <headerFooter>
    <oddFooter>&amp;L&amp;K005D76&amp;F - handleiding&amp;R&amp;K005D76&amp;P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pageSetUpPr fitToPage="1"/>
  </sheetPr>
  <dimension ref="A1:G38"/>
  <sheetViews>
    <sheetView zoomScaleNormal="100" zoomScaleSheetLayoutView="100" workbookViewId="0">
      <pane ySplit="6" topLeftCell="A7" activePane="bottomLeft" state="frozenSplit"/>
      <selection pane="bottomLeft" activeCell="G7" sqref="G7"/>
    </sheetView>
  </sheetViews>
  <sheetFormatPr defaultColWidth="9.109375" defaultRowHeight="15" x14ac:dyDescent="0.35"/>
  <cols>
    <col min="1" max="1" width="3" style="20" customWidth="1"/>
    <col min="2" max="2" width="13.44140625" style="32" customWidth="1"/>
    <col min="3" max="3" width="9.109375" style="33" customWidth="1"/>
    <col min="4" max="4" width="47.6640625" style="30" customWidth="1"/>
    <col min="5" max="5" width="22.109375" style="30" bestFit="1" customWidth="1"/>
    <col min="6" max="7" width="20.109375" style="29" customWidth="1"/>
    <col min="8" max="16384" width="9.109375" style="20"/>
  </cols>
  <sheetData>
    <row r="1" spans="1:7" s="10" customFormat="1" ht="15.75" customHeight="1" x14ac:dyDescent="0.35">
      <c r="B1" s="11"/>
      <c r="C1" s="12"/>
      <c r="D1" s="12"/>
      <c r="E1" s="12"/>
      <c r="F1" s="13" t="s">
        <v>83</v>
      </c>
      <c r="G1" s="14"/>
    </row>
    <row r="2" spans="1:7" s="10" customFormat="1" ht="15.75" customHeight="1" x14ac:dyDescent="0.35">
      <c r="A2" s="15"/>
      <c r="B2" s="16"/>
      <c r="C2" s="12"/>
      <c r="D2" s="12"/>
      <c r="E2" s="12"/>
      <c r="F2" s="139" t="str">
        <f>berekening!$H$2</f>
        <v>SCHEMATISERINGSFACTOR</v>
      </c>
      <c r="G2" s="139"/>
    </row>
    <row r="3" spans="1:7" s="10" customFormat="1" ht="15.75" customHeight="1" x14ac:dyDescent="0.35">
      <c r="A3" s="15"/>
      <c r="B3" s="11"/>
      <c r="C3" s="12"/>
      <c r="D3" s="12"/>
      <c r="E3" s="12"/>
      <c r="F3" s="139"/>
      <c r="G3" s="139"/>
    </row>
    <row r="4" spans="1:7" s="10" customFormat="1" ht="15.75" customHeight="1" x14ac:dyDescent="0.35">
      <c r="A4" s="15"/>
      <c r="B4" s="17"/>
      <c r="C4" s="18"/>
      <c r="D4" s="18"/>
      <c r="E4" s="19"/>
      <c r="F4" s="19"/>
      <c r="G4" s="19"/>
    </row>
    <row r="5" spans="1:7" s="10" customFormat="1" ht="15.75" customHeight="1" x14ac:dyDescent="0.35">
      <c r="A5" s="15"/>
      <c r="B5" s="17"/>
      <c r="C5" s="19"/>
      <c r="D5" s="18"/>
      <c r="E5" s="19"/>
      <c r="F5" s="19"/>
      <c r="G5" s="19"/>
    </row>
    <row r="6" spans="1:7" ht="15.75" customHeight="1" x14ac:dyDescent="0.35">
      <c r="B6" s="21" t="s">
        <v>79</v>
      </c>
      <c r="C6" s="22" t="s">
        <v>80</v>
      </c>
      <c r="D6" s="23" t="s">
        <v>81</v>
      </c>
      <c r="E6" s="23" t="s">
        <v>82</v>
      </c>
      <c r="F6" s="23" t="s">
        <v>84</v>
      </c>
      <c r="G6" s="23" t="s">
        <v>85</v>
      </c>
    </row>
    <row r="7" spans="1:7" ht="30" x14ac:dyDescent="0.35">
      <c r="B7" s="24">
        <v>40016</v>
      </c>
      <c r="C7" s="25">
        <v>0.1</v>
      </c>
      <c r="D7" s="26" t="s">
        <v>89</v>
      </c>
      <c r="E7" s="27"/>
      <c r="F7" s="28" t="s">
        <v>86</v>
      </c>
      <c r="G7" s="28" t="s">
        <v>181</v>
      </c>
    </row>
    <row r="8" spans="1:7" ht="30" x14ac:dyDescent="0.35">
      <c r="B8" s="24">
        <v>42306</v>
      </c>
      <c r="C8" s="25">
        <v>0.2</v>
      </c>
      <c r="D8" s="26" t="s">
        <v>90</v>
      </c>
      <c r="E8" s="27"/>
      <c r="F8" s="28" t="s">
        <v>87</v>
      </c>
      <c r="G8" s="28" t="s">
        <v>88</v>
      </c>
    </row>
    <row r="9" spans="1:7" x14ac:dyDescent="0.35">
      <c r="B9" s="24">
        <v>42879</v>
      </c>
      <c r="C9" s="25">
        <v>0.3</v>
      </c>
      <c r="D9" s="26" t="s">
        <v>91</v>
      </c>
      <c r="E9" s="27"/>
      <c r="F9" s="28" t="s">
        <v>87</v>
      </c>
      <c r="G9" s="28" t="s">
        <v>88</v>
      </c>
    </row>
    <row r="10" spans="1:7" ht="225" x14ac:dyDescent="0.35">
      <c r="B10" s="24">
        <v>43206</v>
      </c>
      <c r="C10" s="25">
        <v>0.4</v>
      </c>
      <c r="D10" s="34" t="s">
        <v>97</v>
      </c>
      <c r="E10" s="27"/>
      <c r="F10" s="28" t="s">
        <v>178</v>
      </c>
      <c r="G10" s="28" t="s">
        <v>86</v>
      </c>
    </row>
    <row r="11" spans="1:7" x14ac:dyDescent="0.35">
      <c r="B11" s="24"/>
      <c r="C11" s="25"/>
      <c r="D11" s="27"/>
      <c r="E11" s="27"/>
    </row>
    <row r="12" spans="1:7" x14ac:dyDescent="0.35">
      <c r="B12" s="24"/>
      <c r="C12" s="25"/>
      <c r="D12" s="27"/>
      <c r="E12" s="27"/>
    </row>
    <row r="13" spans="1:7" x14ac:dyDescent="0.35">
      <c r="B13" s="24"/>
      <c r="C13" s="25"/>
      <c r="D13" s="27"/>
      <c r="E13" s="27"/>
    </row>
    <row r="14" spans="1:7" x14ac:dyDescent="0.35">
      <c r="B14" s="24"/>
      <c r="C14" s="25"/>
      <c r="D14" s="27"/>
      <c r="E14" s="27"/>
    </row>
    <row r="15" spans="1:7" x14ac:dyDescent="0.35">
      <c r="B15" s="24"/>
      <c r="C15" s="25"/>
      <c r="D15" s="27"/>
      <c r="E15" s="27"/>
    </row>
    <row r="16" spans="1:7" x14ac:dyDescent="0.35">
      <c r="B16" s="24"/>
      <c r="C16" s="25"/>
      <c r="D16" s="27"/>
      <c r="E16" s="27"/>
    </row>
    <row r="17" spans="2:5" x14ac:dyDescent="0.35">
      <c r="B17" s="24"/>
      <c r="C17" s="25"/>
      <c r="D17" s="27"/>
      <c r="E17" s="27"/>
    </row>
    <row r="18" spans="2:5" x14ac:dyDescent="0.35">
      <c r="B18" s="24"/>
      <c r="C18" s="25"/>
      <c r="D18" s="27"/>
      <c r="E18" s="27"/>
    </row>
    <row r="19" spans="2:5" x14ac:dyDescent="0.35">
      <c r="B19" s="24"/>
      <c r="C19" s="25"/>
      <c r="D19" s="27"/>
      <c r="E19" s="27"/>
    </row>
    <row r="20" spans="2:5" x14ac:dyDescent="0.35">
      <c r="B20" s="24"/>
      <c r="C20" s="25"/>
      <c r="D20" s="27"/>
      <c r="E20" s="27"/>
    </row>
    <row r="21" spans="2:5" x14ac:dyDescent="0.35">
      <c r="B21" s="24"/>
      <c r="C21" s="25"/>
      <c r="D21" s="27"/>
      <c r="E21" s="27"/>
    </row>
    <row r="22" spans="2:5" x14ac:dyDescent="0.35">
      <c r="B22" s="24"/>
      <c r="C22" s="25"/>
      <c r="D22" s="27"/>
      <c r="E22" s="27"/>
    </row>
    <row r="23" spans="2:5" x14ac:dyDescent="0.35">
      <c r="B23" s="24"/>
      <c r="C23" s="25"/>
      <c r="D23" s="27"/>
      <c r="E23" s="27"/>
    </row>
    <row r="24" spans="2:5" x14ac:dyDescent="0.35">
      <c r="B24" s="24"/>
      <c r="C24" s="25"/>
      <c r="D24" s="27"/>
      <c r="E24" s="27"/>
    </row>
    <row r="25" spans="2:5" x14ac:dyDescent="0.35">
      <c r="B25" s="24"/>
      <c r="C25" s="25"/>
      <c r="D25" s="27"/>
      <c r="E25" s="27"/>
    </row>
    <row r="26" spans="2:5" x14ac:dyDescent="0.35">
      <c r="B26" s="24"/>
      <c r="C26" s="25"/>
      <c r="D26" s="27"/>
      <c r="E26" s="27"/>
    </row>
    <row r="27" spans="2:5" x14ac:dyDescent="0.35">
      <c r="B27" s="24"/>
      <c r="C27" s="25"/>
      <c r="D27" s="27"/>
      <c r="E27" s="27"/>
    </row>
    <row r="28" spans="2:5" x14ac:dyDescent="0.35">
      <c r="B28" s="24"/>
      <c r="C28" s="25"/>
      <c r="D28" s="27"/>
      <c r="E28" s="27"/>
    </row>
    <row r="29" spans="2:5" x14ac:dyDescent="0.35">
      <c r="B29" s="24"/>
      <c r="C29" s="25"/>
      <c r="D29" s="27"/>
      <c r="E29" s="27"/>
    </row>
    <row r="30" spans="2:5" x14ac:dyDescent="0.35">
      <c r="B30" s="24"/>
      <c r="C30" s="25"/>
      <c r="D30" s="27"/>
      <c r="E30" s="27"/>
    </row>
    <row r="31" spans="2:5" x14ac:dyDescent="0.35">
      <c r="B31" s="24"/>
      <c r="C31" s="25"/>
      <c r="D31" s="27"/>
      <c r="E31" s="27"/>
    </row>
    <row r="32" spans="2:5" x14ac:dyDescent="0.35">
      <c r="B32" s="24"/>
      <c r="C32" s="25"/>
      <c r="D32" s="27"/>
      <c r="E32" s="27"/>
    </row>
    <row r="33" spans="2:5" x14ac:dyDescent="0.35">
      <c r="B33" s="24"/>
      <c r="C33" s="25"/>
      <c r="D33" s="27"/>
      <c r="E33" s="27"/>
    </row>
    <row r="34" spans="2:5" x14ac:dyDescent="0.35">
      <c r="B34" s="24"/>
      <c r="C34" s="25"/>
      <c r="D34" s="27"/>
      <c r="E34" s="27"/>
    </row>
    <row r="35" spans="2:5" x14ac:dyDescent="0.35">
      <c r="B35" s="24"/>
      <c r="C35" s="25"/>
      <c r="D35" s="27"/>
      <c r="E35" s="27"/>
    </row>
    <row r="36" spans="2:5" x14ac:dyDescent="0.35">
      <c r="B36" s="24"/>
      <c r="C36" s="25"/>
      <c r="E36" s="27"/>
    </row>
    <row r="37" spans="2:5" x14ac:dyDescent="0.35">
      <c r="B37" s="24"/>
      <c r="C37" s="25"/>
      <c r="D37" s="27"/>
      <c r="E37" s="27"/>
    </row>
    <row r="38" spans="2:5" x14ac:dyDescent="0.35">
      <c r="B38" s="24"/>
      <c r="C38" s="25"/>
      <c r="D38" s="31"/>
      <c r="E38" s="27"/>
    </row>
  </sheetData>
  <sheetProtection sheet="1" objects="1" scenarios="1" formatCells="0" formatColumns="0" formatRows="0" insertColumns="0" insertRows="0" insertHyperlinks="0" deleteColumns="0" deleteRows="0" sort="0" autoFilter="0" pivotTables="0"/>
  <mergeCells count="1">
    <mergeCell ref="F2:G3"/>
  </mergeCells>
  <printOptions horizontalCentered="1"/>
  <pageMargins left="0.59055118110236227" right="0.59055118110236227" top="0.39370078740157483" bottom="0.59055118110236227" header="0.19685039370078741" footer="0.19685039370078741"/>
  <pageSetup paperSize="9" scale="70" fitToHeight="0" orientation="portrait" r:id="rId1"/>
  <headerFooter>
    <oddFooter>&amp;L&amp;K005D76&amp;F - versiebeheer&amp;R&amp;K005D76&amp;P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18</vt:i4>
      </vt:variant>
    </vt:vector>
  </HeadingPairs>
  <TitlesOfParts>
    <vt:vector size="22" baseType="lpstr">
      <vt:lpstr>berekening</vt:lpstr>
      <vt:lpstr>handleiding</vt:lpstr>
      <vt:lpstr>Onderbouwing</vt:lpstr>
      <vt:lpstr>versiebeheer</vt:lpstr>
      <vt:lpstr>berekening!Afdrukbereik</vt:lpstr>
      <vt:lpstr>handleiding!Afdrukbereik</vt:lpstr>
      <vt:lpstr>Onderbouwing!Afdrukbereik</vt:lpstr>
      <vt:lpstr>versiebeheer!Afdrukbereik</vt:lpstr>
      <vt:lpstr>berekening!Afdruktitels</vt:lpstr>
      <vt:lpstr>handleiding!Afdruktitels</vt:lpstr>
      <vt:lpstr>Onderbouwing!Afdruktitels</vt:lpstr>
      <vt:lpstr>versiebeheer!Afdruktitels</vt:lpstr>
      <vt:lpstr>constructie</vt:lpstr>
      <vt:lpstr>gammab_anker</vt:lpstr>
      <vt:lpstr>gammab_geo</vt:lpstr>
      <vt:lpstr>gammab_str</vt:lpstr>
      <vt:lpstr>materiaalmodel</vt:lpstr>
      <vt:lpstr>perc_anker</vt:lpstr>
      <vt:lpstr>perc_geo</vt:lpstr>
      <vt:lpstr>perc_str</vt:lpstr>
      <vt:lpstr>release_notes</vt:lpstr>
      <vt:lpstr>verankering</vt:lpstr>
    </vt:vector>
  </TitlesOfParts>
  <Company>GeoDelft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Schematiseringsfactor</dc:title>
  <dc:creator>Witteveen+Bos</dc:creator>
  <cp:lastModifiedBy>Ellen Roks</cp:lastModifiedBy>
  <cp:lastPrinted>2019-09-06T08:12:09Z</cp:lastPrinted>
  <dcterms:created xsi:type="dcterms:W3CDTF">2008-09-19T09:54:02Z</dcterms:created>
  <dcterms:modified xsi:type="dcterms:W3CDTF">2019-10-17T10:35:02Z</dcterms:modified>
</cp:coreProperties>
</file>