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N:\Projects\11204500\11204950\B. Measurements and calculations\08_Data_WaterProof\"/>
    </mc:Choice>
  </mc:AlternateContent>
  <xr:revisionPtr revIDLastSave="0" documentId="13_ncr:1_{2FF8FE34-0C41-457A-9713-FA274F0E3D03}" xr6:coauthVersionLast="47" xr6:coauthVersionMax="47" xr10:uidLastSave="{00000000-0000-0000-0000-000000000000}"/>
  <bookViews>
    <workbookView xWindow="28680" yWindow="-120" windowWidth="29040" windowHeight="15840" tabRatio="932" firstSheet="3" activeTab="7" xr2:uid="{84CF4D51-8A2B-49B0-947E-FEB9C257EF24}"/>
  </bookViews>
  <sheets>
    <sheet name="Table of contents" sheetId="20" r:id="rId1"/>
    <sheet name="1. Locations" sheetId="1" r:id="rId2"/>
    <sheet name="2. Simple Grain Size" sheetId="2" r:id="rId3"/>
    <sheet name="3. Detailed Grain Size" sheetId="14" r:id="rId4"/>
    <sheet name="4. Consolidation" sheetId="4" r:id="rId5"/>
    <sheet name="5. XRD_Minerals" sheetId="16" r:id="rId6"/>
    <sheet name="6. Small Flume Hydro Profiles" sheetId="15" r:id="rId7"/>
    <sheet name="7. Results Flume Phase 1A" sheetId="5" r:id="rId8"/>
    <sheet name="8. Results Eromes Phase 1A" sheetId="3" r:id="rId9"/>
    <sheet name="9. Results Flume Phase 1B" sheetId="17" r:id="rId10"/>
    <sheet name="10. Results Phase 1C" sheetId="18" r:id="rId11"/>
    <sheet name="11. Results Phase 1D" sheetId="19" r:id="rId12"/>
    <sheet name="Cons_100_fig" sheetId="13" state="hidden" r:id="rId13"/>
    <sheet name="ZW2_Cons" sheetId="6" state="hidden" r:id="rId14"/>
    <sheet name="GR1_Cons" sheetId="8" state="hidden" r:id="rId15"/>
    <sheet name="H2_Cons" sheetId="7" state="hidden" r:id="rId16"/>
    <sheet name="WAW1_Cons" sheetId="9" state="hidden" r:id="rId17"/>
    <sheet name="BH1_Cons" sheetId="10" state="hidden" r:id="rId18"/>
    <sheet name="HU1_Cons" sheetId="11" state="hidden"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Ref60930704" localSheetId="2">'2. Simple Grain Size'!$A$1</definedName>
    <definedName name="_Ref62138966" localSheetId="4">'4. Consolidation'!#REF!</definedName>
    <definedName name="_Ref66352295" localSheetId="1">'1. Locations'!$K$3</definedName>
    <definedName name="_Ref67837809" localSheetId="1">'1. Locations'!#REF!</definedName>
    <definedName name="_Ref67838077" localSheetId="1">'1. Locations'!$K$48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 i="17" l="1"/>
  <c r="H8" i="17"/>
  <c r="H9" i="17"/>
  <c r="H10" i="17"/>
  <c r="H11" i="17"/>
  <c r="H12" i="17"/>
  <c r="H13" i="17"/>
  <c r="H14" i="17"/>
  <c r="H15" i="17"/>
  <c r="H16" i="17"/>
  <c r="H17" i="17"/>
  <c r="H18" i="17"/>
  <c r="H19" i="17"/>
  <c r="H20" i="17"/>
  <c r="H21" i="17"/>
  <c r="H22" i="17"/>
  <c r="H23" i="17"/>
  <c r="H24" i="17"/>
  <c r="H25" i="17"/>
  <c r="H26" i="17"/>
  <c r="H27" i="17"/>
  <c r="H28" i="17"/>
  <c r="H29" i="17"/>
  <c r="H30" i="17"/>
  <c r="H31" i="17"/>
  <c r="H6" i="17"/>
  <c r="F24" i="3"/>
  <c r="F21" i="3"/>
  <c r="F18" i="3"/>
  <c r="F14" i="3"/>
  <c r="F11" i="3"/>
  <c r="F8" i="3"/>
  <c r="F69" i="5"/>
  <c r="F68" i="5"/>
  <c r="F67" i="5"/>
  <c r="F66" i="5"/>
  <c r="F65" i="5"/>
  <c r="F64" i="5"/>
  <c r="F63" i="5"/>
  <c r="F62" i="5"/>
  <c r="F61" i="5"/>
  <c r="F60" i="5"/>
  <c r="F59" i="5"/>
  <c r="F58" i="5"/>
  <c r="F57" i="5"/>
  <c r="F56" i="5"/>
  <c r="F55" i="5"/>
  <c r="F54" i="5"/>
  <c r="F53" i="5"/>
  <c r="F52" i="5"/>
  <c r="F51" i="5"/>
  <c r="F49" i="5"/>
  <c r="F48" i="5"/>
  <c r="F47" i="5"/>
  <c r="F46" i="5"/>
  <c r="F45" i="5"/>
  <c r="F44" i="5"/>
  <c r="F43" i="5"/>
  <c r="F42" i="5"/>
  <c r="F30" i="5"/>
  <c r="F31" i="5"/>
  <c r="F32" i="5"/>
  <c r="F33" i="5"/>
  <c r="F34" i="5"/>
  <c r="F35" i="5"/>
  <c r="F36" i="5"/>
  <c r="F29" i="5"/>
  <c r="F28" i="5"/>
  <c r="F25" i="5"/>
  <c r="F22" i="5"/>
  <c r="F19" i="5"/>
  <c r="F15" i="5"/>
  <c r="F12" i="5"/>
  <c r="F9" i="5"/>
  <c r="G70" i="2" l="1"/>
  <c r="G64" i="2"/>
  <c r="G97" i="2"/>
  <c r="G72" i="2"/>
  <c r="G71" i="2"/>
  <c r="G63" i="2"/>
  <c r="G96" i="2"/>
  <c r="G95" i="2"/>
  <c r="G94" i="2"/>
  <c r="G101" i="2"/>
  <c r="G100" i="2"/>
  <c r="G99" i="2"/>
  <c r="G98" i="2"/>
  <c r="G93" i="2"/>
  <c r="G92" i="2"/>
  <c r="G91" i="2"/>
  <c r="G90" i="2"/>
  <c r="G89" i="2"/>
  <c r="H36" i="14"/>
  <c r="H35" i="14"/>
  <c r="H34" i="14"/>
  <c r="L31" i="17"/>
  <c r="L29" i="17"/>
  <c r="L28" i="17"/>
  <c r="L27" i="17"/>
  <c r="L26" i="17"/>
  <c r="L25" i="17"/>
  <c r="L23" i="17"/>
  <c r="L22" i="17"/>
  <c r="L20" i="17"/>
  <c r="L19" i="17"/>
  <c r="L18" i="17"/>
  <c r="L17" i="17"/>
  <c r="L16" i="17"/>
  <c r="L14" i="17"/>
  <c r="L13" i="17"/>
  <c r="L12" i="17"/>
  <c r="L11" i="17"/>
  <c r="L9" i="17"/>
  <c r="L7" i="17"/>
  <c r="F190" i="11" l="1"/>
  <c r="H52" i="4" l="1"/>
  <c r="J257" i="13" l="1"/>
  <c r="I257" i="13"/>
  <c r="H257" i="13"/>
  <c r="G257" i="13"/>
  <c r="J256" i="13"/>
  <c r="I256" i="13"/>
  <c r="H256" i="13"/>
  <c r="G256" i="13"/>
  <c r="J255" i="13"/>
  <c r="I255" i="13"/>
  <c r="H255" i="13"/>
  <c r="G255" i="13"/>
  <c r="J254" i="13"/>
  <c r="I254" i="13"/>
  <c r="H254" i="13"/>
  <c r="G254" i="13"/>
  <c r="J253" i="13"/>
  <c r="I253" i="13"/>
  <c r="H253" i="13"/>
  <c r="G253" i="13"/>
  <c r="J252" i="13"/>
  <c r="I252" i="13"/>
  <c r="H252" i="13"/>
  <c r="G252" i="13"/>
  <c r="J251" i="13"/>
  <c r="I251" i="13"/>
  <c r="H251" i="13"/>
  <c r="G251" i="13"/>
  <c r="D251" i="13"/>
  <c r="J250" i="13"/>
  <c r="I250" i="13"/>
  <c r="H250" i="13"/>
  <c r="G250" i="13"/>
  <c r="D250" i="13"/>
  <c r="J249" i="13"/>
  <c r="B237" i="13" s="1"/>
  <c r="I249" i="13"/>
  <c r="H249" i="13"/>
  <c r="G249" i="13"/>
  <c r="D249" i="13"/>
  <c r="J248" i="13"/>
  <c r="I248" i="13"/>
  <c r="H248" i="13"/>
  <c r="G248" i="13"/>
  <c r="D248" i="13"/>
  <c r="J247" i="13"/>
  <c r="I247" i="13"/>
  <c r="H247" i="13"/>
  <c r="G247" i="13"/>
  <c r="D247" i="13"/>
  <c r="J246" i="13"/>
  <c r="I246" i="13"/>
  <c r="H246" i="13"/>
  <c r="G246" i="13"/>
  <c r="D246" i="13"/>
  <c r="J245" i="13"/>
  <c r="I245" i="13"/>
  <c r="H245" i="13"/>
  <c r="G245" i="13"/>
  <c r="D245" i="13"/>
  <c r="J244" i="13"/>
  <c r="I244" i="13"/>
  <c r="H244" i="13"/>
  <c r="G244" i="13"/>
  <c r="D244" i="13"/>
  <c r="J243" i="13"/>
  <c r="I243" i="13"/>
  <c r="H243" i="13"/>
  <c r="G243" i="13"/>
  <c r="D243" i="13"/>
  <c r="J242" i="13"/>
  <c r="I242" i="13"/>
  <c r="H242" i="13"/>
  <c r="G242" i="13"/>
  <c r="D242" i="13"/>
  <c r="J241" i="13"/>
  <c r="H241" i="13"/>
  <c r="G241" i="13"/>
  <c r="B238" i="13"/>
  <c r="B236" i="13"/>
  <c r="H202" i="13"/>
  <c r="G202" i="13"/>
  <c r="H201" i="13"/>
  <c r="G201" i="13"/>
  <c r="H200" i="13"/>
  <c r="G200" i="13"/>
  <c r="H199" i="13"/>
  <c r="G199" i="13"/>
  <c r="H198" i="13"/>
  <c r="G198" i="13"/>
  <c r="H197" i="13"/>
  <c r="G197" i="13"/>
  <c r="H196" i="13"/>
  <c r="G196" i="13"/>
  <c r="D196" i="13"/>
  <c r="H195" i="13"/>
  <c r="G195" i="13"/>
  <c r="D195" i="13"/>
  <c r="H194" i="13"/>
  <c r="G194" i="13"/>
  <c r="D194" i="13"/>
  <c r="H193" i="13"/>
  <c r="G193" i="13"/>
  <c r="D193" i="13"/>
  <c r="H192" i="13"/>
  <c r="G192" i="13"/>
  <c r="D192" i="13"/>
  <c r="H191" i="13"/>
  <c r="G191" i="13"/>
  <c r="D191" i="13"/>
  <c r="H190" i="13"/>
  <c r="G190" i="13"/>
  <c r="D190" i="13"/>
  <c r="H189" i="13"/>
  <c r="G189" i="13"/>
  <c r="D189" i="13"/>
  <c r="H188" i="13"/>
  <c r="G188" i="13"/>
  <c r="D188" i="13"/>
  <c r="A188" i="13"/>
  <c r="A189" i="13" s="1"/>
  <c r="A190" i="13" s="1"/>
  <c r="A191" i="13" s="1"/>
  <c r="A192" i="13" s="1"/>
  <c r="A193" i="13" s="1"/>
  <c r="A194" i="13" s="1"/>
  <c r="A195" i="13" s="1"/>
  <c r="A196" i="13" s="1"/>
  <c r="A197" i="13" s="1"/>
  <c r="A198" i="13" s="1"/>
  <c r="A199" i="13" s="1"/>
  <c r="A200" i="13" s="1"/>
  <c r="A201" i="13" s="1"/>
  <c r="A202" i="13" s="1"/>
  <c r="H187" i="13"/>
  <c r="G187" i="13"/>
  <c r="D187" i="13"/>
  <c r="H186" i="13"/>
  <c r="G186" i="13"/>
  <c r="B183" i="13"/>
  <c r="B182" i="13"/>
  <c r="B181" i="13"/>
  <c r="B154" i="13"/>
  <c r="H144" i="13"/>
  <c r="H143" i="13"/>
  <c r="B94" i="13"/>
  <c r="B93" i="13"/>
  <c r="B92" i="13"/>
  <c r="B65" i="13"/>
  <c r="B64" i="13"/>
  <c r="B63" i="13"/>
  <c r="B60" i="13"/>
  <c r="J26" i="13"/>
  <c r="B7" i="13" s="1"/>
  <c r="H26" i="13"/>
  <c r="G26" i="13"/>
  <c r="E26" i="13"/>
  <c r="I26" i="13" s="1"/>
  <c r="J25" i="13"/>
  <c r="I25" i="13"/>
  <c r="H25" i="13"/>
  <c r="G25" i="13"/>
  <c r="E25" i="13"/>
  <c r="J24" i="13"/>
  <c r="H24" i="13"/>
  <c r="G24" i="13"/>
  <c r="E24" i="13"/>
  <c r="I24" i="13" s="1"/>
  <c r="J23" i="13"/>
  <c r="I23" i="13"/>
  <c r="H23" i="13"/>
  <c r="G23" i="13"/>
  <c r="E23" i="13"/>
  <c r="J22" i="13"/>
  <c r="I22" i="13"/>
  <c r="H22" i="13"/>
  <c r="G22" i="13"/>
  <c r="E22" i="13"/>
  <c r="J21" i="13"/>
  <c r="H21" i="13"/>
  <c r="G21" i="13"/>
  <c r="E21" i="13"/>
  <c r="I21" i="13" s="1"/>
  <c r="J20" i="13"/>
  <c r="H20" i="13"/>
  <c r="G20" i="13"/>
  <c r="E20" i="13"/>
  <c r="I20" i="13" s="1"/>
  <c r="J19" i="13"/>
  <c r="I19" i="13"/>
  <c r="H19" i="13"/>
  <c r="G19" i="13"/>
  <c r="E19" i="13"/>
  <c r="J18" i="13"/>
  <c r="B6" i="13" s="1"/>
  <c r="I18" i="13"/>
  <c r="H18" i="13"/>
  <c r="G18" i="13"/>
  <c r="E18" i="13"/>
  <c r="J17" i="13"/>
  <c r="I17" i="13"/>
  <c r="H17" i="13"/>
  <c r="G17" i="13"/>
  <c r="E17" i="13"/>
  <c r="J16" i="13"/>
  <c r="H16" i="13"/>
  <c r="G16" i="13"/>
  <c r="E16" i="13"/>
  <c r="I16" i="13" s="1"/>
  <c r="J15" i="13"/>
  <c r="I15" i="13"/>
  <c r="H15" i="13"/>
  <c r="G15" i="13"/>
  <c r="E15" i="13"/>
  <c r="J14" i="13"/>
  <c r="I14" i="13"/>
  <c r="H14" i="13"/>
  <c r="G14" i="13"/>
  <c r="E14" i="13"/>
  <c r="J13" i="13"/>
  <c r="I13" i="13"/>
  <c r="H13" i="13"/>
  <c r="G13" i="13"/>
  <c r="E13" i="13"/>
  <c r="J12" i="13"/>
  <c r="H12" i="13"/>
  <c r="G12" i="13"/>
  <c r="E12" i="13"/>
  <c r="I12" i="13" s="1"/>
  <c r="J11" i="13"/>
  <c r="H11" i="13"/>
  <c r="G11" i="13"/>
  <c r="E11" i="13"/>
  <c r="I11" i="13" s="1"/>
  <c r="J10" i="13"/>
  <c r="H10" i="13"/>
  <c r="G10" i="13"/>
  <c r="B5" i="13"/>
  <c r="B2" i="13"/>
  <c r="C25" i="5" l="1"/>
  <c r="C22" i="5"/>
  <c r="C19" i="5"/>
  <c r="C15" i="5"/>
  <c r="C12" i="5"/>
  <c r="C9" i="5"/>
  <c r="J9" i="2" l="1"/>
  <c r="J10" i="2"/>
  <c r="J11" i="2"/>
  <c r="J12" i="2"/>
  <c r="J14" i="2"/>
  <c r="J16" i="2"/>
  <c r="J17" i="2"/>
  <c r="J20" i="2"/>
  <c r="J21" i="2"/>
  <c r="J23" i="2"/>
  <c r="J24" i="2"/>
  <c r="J25" i="2"/>
  <c r="J26" i="2"/>
  <c r="J27" i="2"/>
  <c r="J28" i="2"/>
  <c r="J29" i="2"/>
  <c r="J30" i="2"/>
  <c r="J31" i="2"/>
  <c r="J32" i="2"/>
  <c r="J33" i="2"/>
  <c r="J34" i="2"/>
  <c r="J36" i="2"/>
  <c r="J37" i="2"/>
  <c r="J38" i="2"/>
  <c r="J39" i="2"/>
  <c r="J40" i="2"/>
  <c r="J41" i="2"/>
  <c r="J42" i="2"/>
  <c r="J44" i="2"/>
  <c r="J45" i="2"/>
  <c r="J46" i="2"/>
  <c r="J47" i="2"/>
  <c r="J48" i="2"/>
  <c r="J50" i="2"/>
  <c r="J52" i="2"/>
  <c r="J53" i="2"/>
  <c r="J54" i="2"/>
  <c r="J55" i="2"/>
  <c r="J56" i="2"/>
  <c r="J57" i="2"/>
  <c r="J58" i="2"/>
  <c r="J59" i="2"/>
  <c r="J60" i="2"/>
  <c r="J61" i="2"/>
  <c r="J65" i="2"/>
  <c r="J66" i="2"/>
  <c r="J67" i="2"/>
  <c r="J68" i="2"/>
  <c r="J8" i="2"/>
  <c r="J7" i="2"/>
  <c r="C24" i="3"/>
  <c r="C21" i="3"/>
  <c r="C18" i="3"/>
  <c r="C14" i="3"/>
  <c r="C11" i="3"/>
  <c r="C8" i="3"/>
</calcChain>
</file>

<file path=xl/sharedStrings.xml><?xml version="1.0" encoding="utf-8"?>
<sst xmlns="http://schemas.openxmlformats.org/spreadsheetml/2006/main" count="4184" uniqueCount="736">
  <si>
    <t>Location</t>
  </si>
  <si>
    <t>Sample</t>
  </si>
  <si>
    <t>X (WGS84)</t>
  </si>
  <si>
    <t>Y (WGS84)</t>
  </si>
  <si>
    <t>X (RDnew)</t>
  </si>
  <si>
    <t>Y (RDnew)</t>
  </si>
  <si>
    <t>H2</t>
  </si>
  <si>
    <t>B5</t>
  </si>
  <si>
    <t>B8</t>
  </si>
  <si>
    <t>B9</t>
  </si>
  <si>
    <t>Baalhoek</t>
  </si>
  <si>
    <t>BH1</t>
  </si>
  <si>
    <t>PA1</t>
  </si>
  <si>
    <t>Baarland</t>
  </si>
  <si>
    <t>BA1</t>
  </si>
  <si>
    <t>Zweemersdam</t>
  </si>
  <si>
    <t>ZW1</t>
  </si>
  <si>
    <t>ZW2</t>
  </si>
  <si>
    <t>Griete</t>
  </si>
  <si>
    <t>GR1</t>
  </si>
  <si>
    <t>HU1</t>
  </si>
  <si>
    <t>AZ1</t>
  </si>
  <si>
    <t>BATH3</t>
  </si>
  <si>
    <t>WAW1</t>
  </si>
  <si>
    <t>PPW2</t>
  </si>
  <si>
    <t>RWS code</t>
  </si>
  <si>
    <t>Wet bulk density</t>
  </si>
  <si>
    <t>Dry bulk density</t>
  </si>
  <si>
    <t>Sand</t>
  </si>
  <si>
    <t>%</t>
  </si>
  <si>
    <t>Noordpolderzijl</t>
  </si>
  <si>
    <t>NPZ-H2</t>
  </si>
  <si>
    <t>-</t>
  </si>
  <si>
    <t>NPZ-H4</t>
  </si>
  <si>
    <t>NPZ-B5</t>
  </si>
  <si>
    <t>NPZ-B8</t>
  </si>
  <si>
    <t>NPZ-B9</t>
  </si>
  <si>
    <t>Hulst</t>
  </si>
  <si>
    <t>WS-HU1</t>
  </si>
  <si>
    <t>WS-HU2</t>
  </si>
  <si>
    <t>&gt;95%</t>
  </si>
  <si>
    <t>WS-HU3</t>
  </si>
  <si>
    <t>WS-HU4</t>
  </si>
  <si>
    <t>WS-BH1</t>
  </si>
  <si>
    <t>WS-BH2</t>
  </si>
  <si>
    <t>WS-BH3</t>
  </si>
  <si>
    <t>WS-BH4</t>
  </si>
  <si>
    <t>Saefetinghe</t>
  </si>
  <si>
    <t>WS-SA1</t>
  </si>
  <si>
    <t>WS-SA2</t>
  </si>
  <si>
    <t>WS-SA3</t>
  </si>
  <si>
    <t>De Paal</t>
  </si>
  <si>
    <t>WS-PA1</t>
  </si>
  <si>
    <t>WS-PA2</t>
  </si>
  <si>
    <t>WS-BA1</t>
  </si>
  <si>
    <t>WS-BA2</t>
  </si>
  <si>
    <t>WS-BA3</t>
  </si>
  <si>
    <t>WS-BA4</t>
  </si>
  <si>
    <t>WS-ZW1</t>
  </si>
  <si>
    <t>WS-ZW2*</t>
  </si>
  <si>
    <t>WS-ZW2</t>
  </si>
  <si>
    <t>WS-ZW3</t>
  </si>
  <si>
    <t>Paulina Polder</t>
  </si>
  <si>
    <t>WS-PPW1</t>
  </si>
  <si>
    <t>WS-PPW2</t>
  </si>
  <si>
    <t>WS-PP01</t>
  </si>
  <si>
    <t>WS-PP02</t>
  </si>
  <si>
    <t>WS-PP03</t>
  </si>
  <si>
    <t>Terneuzen</t>
  </si>
  <si>
    <t>WS-TE1</t>
  </si>
  <si>
    <t>WS-TE3</t>
  </si>
  <si>
    <t>Hulst-West</t>
  </si>
  <si>
    <t>WS-HUW1</t>
  </si>
  <si>
    <t>WS-HUW2</t>
  </si>
  <si>
    <t>WS-GR0</t>
  </si>
  <si>
    <t>WS-GR1</t>
  </si>
  <si>
    <t>WS-GR1.5</t>
  </si>
  <si>
    <t>WS-GR2</t>
  </si>
  <si>
    <t>Waarde</t>
  </si>
  <si>
    <t>WS-WAW1*</t>
  </si>
  <si>
    <t>WS-WAW1a</t>
  </si>
  <si>
    <t>401a</t>
  </si>
  <si>
    <t>WS-WAW1b</t>
  </si>
  <si>
    <t>401b</t>
  </si>
  <si>
    <t>WS-WAW2</t>
  </si>
  <si>
    <t>WS-WAW3</t>
  </si>
  <si>
    <t>WS-WAW4</t>
  </si>
  <si>
    <t>WS-WAM1</t>
  </si>
  <si>
    <t>WS-WAO1</t>
  </si>
  <si>
    <t>WS-WAO2</t>
  </si>
  <si>
    <t>WS-WAO3</t>
  </si>
  <si>
    <t>Bath</t>
  </si>
  <si>
    <t>WS-BATH1</t>
  </si>
  <si>
    <t>WS-BATH2</t>
  </si>
  <si>
    <t>WS-BATH3</t>
  </si>
  <si>
    <t>WS-BATH-PS</t>
  </si>
  <si>
    <t>Appelzak</t>
  </si>
  <si>
    <t>WS-AZ1*</t>
  </si>
  <si>
    <t>WS-AZ1</t>
  </si>
  <si>
    <t>WS-AZ2</t>
  </si>
  <si>
    <t>WS-AZ3</t>
  </si>
  <si>
    <t>Schelde</t>
  </si>
  <si>
    <t>SA1</t>
  </si>
  <si>
    <t>NPZ</t>
  </si>
  <si>
    <t>Type bed</t>
  </si>
  <si>
    <t>LD</t>
  </si>
  <si>
    <t>LMD</t>
  </si>
  <si>
    <t> -</t>
  </si>
  <si>
    <t>MHD</t>
  </si>
  <si>
    <t> &gt;4.34</t>
  </si>
  <si>
    <t>HD</t>
  </si>
  <si>
    <t>Gelling density</t>
  </si>
  <si>
    <t>initial</t>
  </si>
  <si>
    <t>final</t>
  </si>
  <si>
    <t>Mean</t>
  </si>
  <si>
    <t>Deviation (+/-)</t>
  </si>
  <si>
    <t>Original (1300)</t>
  </si>
  <si>
    <t>Mud</t>
  </si>
  <si>
    <t>Clay</t>
  </si>
  <si>
    <t>&lt; 63 µm</t>
  </si>
  <si>
    <t>Hindered settling</t>
  </si>
  <si>
    <t>Dry density after</t>
  </si>
  <si>
    <t>kg/m³</t>
  </si>
  <si>
    <t>cm</t>
  </si>
  <si>
    <t>s</t>
  </si>
  <si>
    <t>Original dry density</t>
  </si>
  <si>
    <t>Initial settling height</t>
  </si>
  <si>
    <t>duration</t>
  </si>
  <si>
    <t>height</t>
  </si>
  <si>
    <t>velocity</t>
  </si>
  <si>
    <t>Total settling height</t>
  </si>
  <si>
    <t>3 hours</t>
  </si>
  <si>
    <t>168 hours</t>
  </si>
  <si>
    <t>GR1.5</t>
  </si>
  <si>
    <t>Z (2019 cm - NAP)</t>
  </si>
  <si>
    <t>10cm below surface</t>
  </si>
  <si>
    <t>20cm below surface</t>
  </si>
  <si>
    <t>30cm below surface</t>
  </si>
  <si>
    <t>40cm below surface</t>
  </si>
  <si>
    <t>TE2</t>
  </si>
  <si>
    <t>&gt; 63 µm</t>
  </si>
  <si>
    <t>m/s</t>
  </si>
  <si>
    <t>Original (1145)</t>
  </si>
  <si>
    <t>Original (910)</t>
  </si>
  <si>
    <t>Original (835)</t>
  </si>
  <si>
    <t>Original (685)</t>
  </si>
  <si>
    <t>&gt;2.5</t>
  </si>
  <si>
    <t>Volume (ml)</t>
  </si>
  <si>
    <t>Hindered settling height (cm)</t>
  </si>
  <si>
    <t>ratio sedimenthoogte/water hoogte (%)</t>
  </si>
  <si>
    <t>GR1-10</t>
  </si>
  <si>
    <t>Total settling height (cm)</t>
  </si>
  <si>
    <t>GR1-20</t>
  </si>
  <si>
    <t>Dry density (after ~ 7 days)</t>
  </si>
  <si>
    <t>Dry density (after ~ 3 hours)</t>
  </si>
  <si>
    <t>Concentratie (kg/m^3)</t>
  </si>
  <si>
    <t xml:space="preserve">Starttijd: </t>
  </si>
  <si>
    <t xml:space="preserve">Volume valbuis </t>
  </si>
  <si>
    <t>Dry density (after 7 days)</t>
  </si>
  <si>
    <t>Dry density (after 3 hours)</t>
  </si>
  <si>
    <t>ZW2-50</t>
  </si>
  <si>
    <t>ZW2-100</t>
  </si>
  <si>
    <t>ZW2-200</t>
  </si>
  <si>
    <t>ZW2-300</t>
  </si>
  <si>
    <t>GR1-100</t>
  </si>
  <si>
    <t>GR1-200</t>
  </si>
  <si>
    <t>GR1-300</t>
  </si>
  <si>
    <t>time (seconds)</t>
  </si>
  <si>
    <t>Gelling point height (%)</t>
  </si>
  <si>
    <t>Concentration</t>
  </si>
  <si>
    <t>Hindered settling velocity (mm/s)</t>
  </si>
  <si>
    <t xml:space="preserve">Concentration </t>
  </si>
  <si>
    <t>10 kg/m3</t>
  </si>
  <si>
    <t>20 kg/m3</t>
  </si>
  <si>
    <t>50 kg/m3</t>
  </si>
  <si>
    <t>100 kg/m3</t>
  </si>
  <si>
    <t>200 kg/m3</t>
  </si>
  <si>
    <t>300 kg/m3</t>
  </si>
  <si>
    <t>GR1-50</t>
  </si>
  <si>
    <t>ZW2-10</t>
  </si>
  <si>
    <t>ZW2-20</t>
  </si>
  <si>
    <t>H2-10</t>
  </si>
  <si>
    <t>H2-20</t>
  </si>
  <si>
    <t>H2-50</t>
  </si>
  <si>
    <t>H2-100</t>
  </si>
  <si>
    <t>H2-200</t>
  </si>
  <si>
    <t>H2-300</t>
  </si>
  <si>
    <t xml:space="preserve"> </t>
  </si>
  <si>
    <t>BH1-10</t>
  </si>
  <si>
    <t>WAW1-20</t>
  </si>
  <si>
    <t>BH1-50</t>
  </si>
  <si>
    <t>BH1-100</t>
  </si>
  <si>
    <t>BH1-200</t>
  </si>
  <si>
    <t>BH1-300</t>
  </si>
  <si>
    <t>HU1-10</t>
  </si>
  <si>
    <t>HU1-20</t>
  </si>
  <si>
    <t>HU1-50</t>
  </si>
  <si>
    <t>HU1-100</t>
  </si>
  <si>
    <t>HU1-200</t>
  </si>
  <si>
    <t>HU1-300</t>
  </si>
  <si>
    <t>WAW1-10</t>
  </si>
  <si>
    <t>WAW1-50</t>
  </si>
  <si>
    <t>WAW1-100</t>
  </si>
  <si>
    <t>WAW1-200</t>
  </si>
  <si>
    <t>WAW1-300</t>
  </si>
  <si>
    <t>Volume (L)</t>
  </si>
  <si>
    <t>Starting time</t>
  </si>
  <si>
    <t>Concentration (kg/m^3)</t>
  </si>
  <si>
    <t>Height watercolumn (cm)</t>
  </si>
  <si>
    <t>Time (date)</t>
  </si>
  <si>
    <t>Time (seconds)</t>
  </si>
  <si>
    <t>Drop height (cm)</t>
  </si>
  <si>
    <t>Dropping speed (mm/s)</t>
  </si>
  <si>
    <t>Dry concentration (kg/km^3)</t>
  </si>
  <si>
    <t>Remarks</t>
  </si>
  <si>
    <t>BH1-20</t>
  </si>
  <si>
    <t>SUMMARY</t>
  </si>
  <si>
    <t>Place</t>
  </si>
  <si>
    <t>PLUK4</t>
  </si>
  <si>
    <t>BB2-mud</t>
  </si>
  <si>
    <t>BB3</t>
  </si>
  <si>
    <t>Plym</t>
  </si>
  <si>
    <t>PLUK1</t>
  </si>
  <si>
    <t>BAPU</t>
  </si>
  <si>
    <t>SO3</t>
  </si>
  <si>
    <t>PLUK2</t>
  </si>
  <si>
    <t>APP</t>
  </si>
  <si>
    <t>PLUK3</t>
  </si>
  <si>
    <t>SO1</t>
  </si>
  <si>
    <t>PLUK5</t>
  </si>
  <si>
    <t>BB2_sand</t>
  </si>
  <si>
    <t>BB1</t>
  </si>
  <si>
    <t>BB4</t>
  </si>
  <si>
    <t>SO2</t>
  </si>
  <si>
    <t>BA4</t>
  </si>
  <si>
    <t>Monster</t>
  </si>
  <si>
    <t>Waterhoogte (cm)</t>
  </si>
  <si>
    <t>Tijd (datum)</t>
  </si>
  <si>
    <t>Tijd (seconden)</t>
  </si>
  <si>
    <t>Val hoogte (cm)</t>
  </si>
  <si>
    <t>Valsnelheid (mm/s)</t>
  </si>
  <si>
    <t>droge concentratie (kg/m^3)</t>
  </si>
  <si>
    <t>Notities</t>
  </si>
  <si>
    <t>Waterhoogte afgelezen (cm)</t>
  </si>
  <si>
    <t>H2_100</t>
  </si>
  <si>
    <t xml:space="preserve">Liter </t>
  </si>
  <si>
    <t>Water level (cm)</t>
  </si>
  <si>
    <t>BB2-sand</t>
  </si>
  <si>
    <t>Original (1507)</t>
  </si>
  <si>
    <t>Original (…)</t>
  </si>
  <si>
    <t>Original (1760)</t>
  </si>
  <si>
    <t>Original (1407)</t>
  </si>
  <si>
    <t>Original (1373)</t>
  </si>
  <si>
    <t>Original (1405)</t>
  </si>
  <si>
    <t>Original (1785)</t>
  </si>
  <si>
    <t>Original (1594)</t>
  </si>
  <si>
    <t>Dry</t>
  </si>
  <si>
    <t>H2 (435)</t>
  </si>
  <si>
    <t>GR1 (685)</t>
  </si>
  <si>
    <t>ZW2 (835)</t>
  </si>
  <si>
    <t>WAW1 (910)</t>
  </si>
  <si>
    <t>BH1 (1145)</t>
  </si>
  <si>
    <t>HU1 (1300)</t>
  </si>
  <si>
    <t>286 (65%)</t>
  </si>
  <si>
    <t>403 (60%)</t>
  </si>
  <si>
    <t>431 (52%)</t>
  </si>
  <si>
    <t>436 (48%)</t>
  </si>
  <si>
    <t>690 (60%)</t>
  </si>
  <si>
    <t>782 (60%)</t>
  </si>
  <si>
    <t>B5 (644)</t>
  </si>
  <si>
    <t>BA4 (1367)</t>
  </si>
  <si>
    <t>SO3 (837)</t>
  </si>
  <si>
    <t>BB3 (1262)</t>
  </si>
  <si>
    <t>PLUK1 (644)</t>
  </si>
  <si>
    <t>PLUK4 (611)</t>
  </si>
  <si>
    <t>BAPU (650)</t>
  </si>
  <si>
    <t>APP (1238)</t>
  </si>
  <si>
    <t>568 (68%)</t>
  </si>
  <si>
    <t>704 (56%)</t>
  </si>
  <si>
    <t>386 (62%)</t>
  </si>
  <si>
    <t>400 (62%)</t>
  </si>
  <si>
    <t>517 (80%)</t>
  </si>
  <si>
    <t>563 (92%)</t>
  </si>
  <si>
    <t>447 (69%)</t>
  </si>
  <si>
    <t>850 (69%)</t>
  </si>
  <si>
    <t>1176 (86%)</t>
  </si>
  <si>
    <t>Bengal Bay</t>
  </si>
  <si>
    <t>PA1 (554)</t>
  </si>
  <si>
    <t>Wet density</t>
  </si>
  <si>
    <t>% &lt; D</t>
  </si>
  <si>
    <r>
      <t>d</t>
    </r>
    <r>
      <rPr>
        <b/>
        <vertAlign val="subscript"/>
        <sz val="9"/>
        <color rgb="FFFFFFFF"/>
        <rFont val="Segoe UI"/>
        <family val="2"/>
      </rPr>
      <t>50</t>
    </r>
  </si>
  <si>
    <r>
      <t>d</t>
    </r>
    <r>
      <rPr>
        <b/>
        <vertAlign val="subscript"/>
        <sz val="9"/>
        <color rgb="FFFFFFFF"/>
        <rFont val="Segoe UI"/>
        <family val="2"/>
      </rPr>
      <t>90</t>
    </r>
  </si>
  <si>
    <t>Dry density</t>
  </si>
  <si>
    <t>&gt; 63 µm</t>
  </si>
  <si>
    <t>(Sand)</t>
  </si>
  <si>
    <t>&lt; 63 µm</t>
  </si>
  <si>
    <t>(Silt+clay)</t>
  </si>
  <si>
    <t>&lt; 8µm</t>
  </si>
  <si>
    <t>&lt; 2µm</t>
  </si>
  <si>
    <t>Organic matter</t>
  </si>
  <si>
    <t>Western Scheldt</t>
  </si>
  <si>
    <t>910*</t>
  </si>
  <si>
    <t>Name</t>
  </si>
  <si>
    <t>&gt;4</t>
  </si>
  <si>
    <r>
      <t>P</t>
    </r>
    <r>
      <rPr>
        <b/>
        <vertAlign val="subscript"/>
        <sz val="9"/>
        <color rgb="FFFFFFFF"/>
        <rFont val="Segoe UI"/>
        <family val="2"/>
      </rPr>
      <t>fines</t>
    </r>
    <r>
      <rPr>
        <b/>
        <sz val="9"/>
        <color rgb="FFFFFFFF"/>
        <rFont val="Segoe UI"/>
        <family val="2"/>
      </rPr>
      <t xml:space="preserve"> &lt;63</t>
    </r>
  </si>
  <si>
    <r>
      <t>P</t>
    </r>
    <r>
      <rPr>
        <b/>
        <vertAlign val="subscript"/>
        <sz val="9"/>
        <color rgb="FFFFFFFF"/>
        <rFont val="Segoe UI"/>
        <family val="2"/>
      </rPr>
      <t>clay</t>
    </r>
    <r>
      <rPr>
        <b/>
        <sz val="9"/>
        <color rgb="FFFFFFFF"/>
        <rFont val="Segoe UI"/>
        <family val="2"/>
      </rPr>
      <t xml:space="preserve"> &lt;8 </t>
    </r>
  </si>
  <si>
    <t>Depth-average velocity =   0.2 m/s</t>
  </si>
  <si>
    <t>Depth-average velocity =  0.43 m/s</t>
  </si>
  <si>
    <t>Depth-average velocity =  0.92 m/s</t>
  </si>
  <si>
    <t>sand</t>
  </si>
  <si>
    <t>mud</t>
  </si>
  <si>
    <t>Ca</t>
  </si>
  <si>
    <t>Minerology Composition</t>
  </si>
  <si>
    <t>Noordpolderzijl channel (NL)</t>
  </si>
  <si>
    <t>Westerschelde en Zeeschelde</t>
  </si>
  <si>
    <t>Plymouth Estuary (UK)</t>
  </si>
  <si>
    <t>BB2</t>
  </si>
  <si>
    <t>S=Smectite (Montmorillonite); I=Illite; K=Kaolinite; C=Chlorite</t>
  </si>
  <si>
    <t>BB-TP1</t>
  </si>
  <si>
    <t>BB-TP2</t>
  </si>
  <si>
    <t>BB-TP3</t>
  </si>
  <si>
    <t>Bed type</t>
  </si>
  <si>
    <t>deposited + elevator</t>
  </si>
  <si>
    <t>base sample</t>
  </si>
  <si>
    <t>&gt;3</t>
  </si>
  <si>
    <t>mid stones</t>
  </si>
  <si>
    <t>high stones</t>
  </si>
  <si>
    <t>mid shells</t>
  </si>
  <si>
    <t>field bed</t>
  </si>
  <si>
    <t>low stones</t>
  </si>
  <si>
    <t>low shells</t>
  </si>
  <si>
    <t>deposited bed</t>
  </si>
  <si>
    <t>0.1/0.5</t>
  </si>
  <si>
    <t>999*</t>
  </si>
  <si>
    <t>0.1/0.3</t>
  </si>
  <si>
    <t>Critical shear stress from Shields</t>
  </si>
  <si>
    <t>N/m²</t>
  </si>
  <si>
    <t>Water Depth</t>
  </si>
  <si>
    <t>Angle between waves and current</t>
  </si>
  <si>
    <t>deg</t>
  </si>
  <si>
    <t>Flow velocity</t>
  </si>
  <si>
    <t>Wave height</t>
  </si>
  <si>
    <t>Wave Period</t>
  </si>
  <si>
    <t>Bed shear stress</t>
  </si>
  <si>
    <t>m</t>
  </si>
  <si>
    <t>Max flow velocity</t>
  </si>
  <si>
    <t>Sediment</t>
  </si>
  <si>
    <t>Coarser sand</t>
  </si>
  <si>
    <t>Finer sand</t>
  </si>
  <si>
    <t>Dates</t>
  </si>
  <si>
    <t>surface erosion</t>
  </si>
  <si>
    <t xml:space="preserve">A             </t>
  </si>
  <si>
    <t xml:space="preserve">I                    </t>
  </si>
  <si>
    <t xml:space="preserve">J                 </t>
  </si>
  <si>
    <t>K</t>
  </si>
  <si>
    <t xml:space="preserve">H              </t>
  </si>
  <si>
    <t>1000-1300</t>
  </si>
  <si>
    <t>800-1400</t>
  </si>
  <si>
    <t>0.5-2</t>
  </si>
  <si>
    <t>0.5-1</t>
  </si>
  <si>
    <t>Peak orbital velocity</t>
  </si>
  <si>
    <t>Angle between current and waves</t>
  </si>
  <si>
    <t>Bed shear stress VR-method</t>
  </si>
  <si>
    <t xml:space="preserve">Waves </t>
  </si>
  <si>
    <t>Combined</t>
  </si>
  <si>
    <t>Currents</t>
  </si>
  <si>
    <t>Exp</t>
  </si>
  <si>
    <t>Particle movement</t>
  </si>
  <si>
    <t>currents</t>
  </si>
  <si>
    <t>Wave-currents</t>
  </si>
  <si>
    <t>Bed roughness Ks</t>
  </si>
  <si>
    <t>mm</t>
  </si>
  <si>
    <t>Critical bed shear stress (VR-method)</t>
  </si>
  <si>
    <t>pfines=0%; pure sand (d50=0.13 mm)</t>
  </si>
  <si>
    <t>pfines=18%; remoulded artificial b.m.</t>
  </si>
  <si>
    <t>pfines=13%; remoulded artificial b.m.</t>
  </si>
  <si>
    <t>pfines=30%; remoulded artificial b.m.</t>
  </si>
  <si>
    <t>Phase 1D - Jan-April 22 (longbed experiment)</t>
  </si>
  <si>
    <t>pfines=90%; remoulded natural b.m.  silty mud, Bengal bay</t>
  </si>
  <si>
    <t>pfines=5%;    remoulded natural  b.m.</t>
  </si>
  <si>
    <t>pfines=25%;  remoulded natural b.m.</t>
  </si>
  <si>
    <t>pfines=70%;  remoulded natural b.m.</t>
  </si>
  <si>
    <t>pfines=8%;    remoulded artificial b.m.</t>
  </si>
  <si>
    <t>pfines=12%; remoulded natural b.m.</t>
  </si>
  <si>
    <t>pfines=5%;   undisturbed natural  b.m.</t>
  </si>
  <si>
    <t>pfines=25%; undisturbed natural b.m.</t>
  </si>
  <si>
    <t>pfines=70%; undisturbed natural b.m.</t>
  </si>
  <si>
    <t>Phase 1C - Oct 21 (shortbed)</t>
  </si>
  <si>
    <t>Phase 1C - Aug-Sep 22 (shortbed experiment)</t>
  </si>
  <si>
    <t>Description</t>
  </si>
  <si>
    <t>Ripple height</t>
  </si>
  <si>
    <t>A</t>
  </si>
  <si>
    <t>&lt;10</t>
  </si>
  <si>
    <t>B</t>
  </si>
  <si>
    <t>&lt;3</t>
  </si>
  <si>
    <t>D</t>
  </si>
  <si>
    <t>&lt;15</t>
  </si>
  <si>
    <t>&lt;50</t>
  </si>
  <si>
    <t>J</t>
  </si>
  <si>
    <t>&lt;2</t>
  </si>
  <si>
    <t>&lt;5</t>
  </si>
  <si>
    <t>C</t>
  </si>
  <si>
    <t>CC</t>
  </si>
  <si>
    <t>&lt;1</t>
  </si>
  <si>
    <t>E</t>
  </si>
  <si>
    <t>I</t>
  </si>
  <si>
    <t>F</t>
  </si>
  <si>
    <t>G2</t>
  </si>
  <si>
    <t>H</t>
  </si>
  <si>
    <t>Experiment</t>
  </si>
  <si>
    <t>Consolidation period</t>
  </si>
  <si>
    <t>Bulk desities</t>
  </si>
  <si>
    <t>Wet</t>
  </si>
  <si>
    <t>Pmud</t>
  </si>
  <si>
    <t>Hs = 8 cm / T = 1.5s</t>
  </si>
  <si>
    <t>Hs = 12 cm/ T = 1s</t>
  </si>
  <si>
    <t>Csand</t>
  </si>
  <si>
    <t>Cfines</t>
  </si>
  <si>
    <t>Short bed; fine sand NPZ-mud</t>
  </si>
  <si>
    <t>24h (1 day)</t>
  </si>
  <si>
    <t>Short bed; fine sand and BB-mud</t>
  </si>
  <si>
    <t>Long bed; fine sand and NPZ-mud</t>
  </si>
  <si>
    <t>Short bed; fine sand and NPZ-mud, same as J</t>
  </si>
  <si>
    <t>hours</t>
  </si>
  <si>
    <t>Short bed; same as CC + 5% water</t>
  </si>
  <si>
    <t>2h (slurry)</t>
  </si>
  <si>
    <t>48h (2 days)</t>
  </si>
  <si>
    <t>Short bed; fine sand and NPZ-mud, same as C</t>
  </si>
  <si>
    <t>96h (4 days)</t>
  </si>
  <si>
    <t>Short bed; fine sand BB-mud</t>
  </si>
  <si>
    <t>Short bed; BB-mud</t>
  </si>
  <si>
    <t>Long bed; BB-TP(mix) mud</t>
  </si>
  <si>
    <t>Depth Averaged sand and mud concentration (mg/L)</t>
  </si>
  <si>
    <t>All experiments</t>
  </si>
  <si>
    <t>Height above bed (m)</t>
  </si>
  <si>
    <t>Current velocity (m/s)</t>
  </si>
  <si>
    <t>Concentration (mg/l)</t>
  </si>
  <si>
    <t>time-averaged</t>
  </si>
  <si>
    <t>Minimum</t>
  </si>
  <si>
    <t>Maximum</t>
  </si>
  <si>
    <t xml:space="preserve">Fine fraction &lt; </t>
  </si>
  <si>
    <t>Test I2     Depth-averaged current velocity (m/s)=0   Wave height (m)= 0.12        Wave period (s)=1</t>
  </si>
  <si>
    <t>Test I3     Depth-averaged current velocity (m/s)=0.2   Wave height (m)= 0.08        Wave period (s)=1.5</t>
  </si>
  <si>
    <t>Test J1     Depth-averaged current velocity (m/s)=0   Wave height (m)= 0.08        Wave period (s)=1.3</t>
  </si>
  <si>
    <t>Test H1     Depth-averaged current velocity (m/s)=0   Wave height (m)= 0.06        Wave period (s)=1.9</t>
  </si>
  <si>
    <t>Test K1     Depth-averaged current velocity (m/s)=0   Wave height (m)= 0.08        Wave period (s)=1.4</t>
  </si>
  <si>
    <t>slightly firm sandy mud; some shell</t>
  </si>
  <si>
    <t>soft sandy mud; some shell</t>
  </si>
  <si>
    <t>soft sandy mud with traces of very soft yellow-brown mud on top; some shell (Figure 1)</t>
  </si>
  <si>
    <t>soft sandy mud with traces of very soft yellow-brown mud on top; some shell</t>
  </si>
  <si>
    <t>soft sandy mud with traces of very soft yellow-brown mud on top</t>
  </si>
  <si>
    <t xml:space="preserve">soft sandy mud with traces of very soft yellow-brown mud on top; some shell </t>
  </si>
  <si>
    <t>soft sandy mud with traces of very soft yellow-brown mud on top; mussels and shells</t>
  </si>
  <si>
    <t>very soft yellow-brown mud</t>
  </si>
  <si>
    <t>Holw-1</t>
  </si>
  <si>
    <t>Holw-2</t>
  </si>
  <si>
    <t>Holw-3</t>
  </si>
  <si>
    <t>Holw-4</t>
  </si>
  <si>
    <t>Holw-5</t>
  </si>
  <si>
    <t>Holw-6</t>
  </si>
  <si>
    <t>Holw-7</t>
  </si>
  <si>
    <t>Holw-8</t>
  </si>
  <si>
    <t>Holw-9</t>
  </si>
  <si>
    <t>Holw-10</t>
  </si>
  <si>
    <t>Holw-11</t>
  </si>
  <si>
    <t>Holw-12</t>
  </si>
  <si>
    <t>Holw-13</t>
  </si>
  <si>
    <t>Holw-14</t>
  </si>
  <si>
    <t>Holw-15</t>
  </si>
  <si>
    <t>Holw-16</t>
  </si>
  <si>
    <t>Holwerd channel (WP - may/22)</t>
  </si>
  <si>
    <t>Test H2     Depth-averaged current velocity (m/s)=0   Wave height (m)= 0.08        Wave period (s)=1.5</t>
  </si>
  <si>
    <t>Test K2     Depth-averaged current velocity (m/s)=0   Wave height (m)= 0.12        Wave period (s)=1</t>
  </si>
  <si>
    <t>Test J2     Depth-averaged current velocity (m/s)=0   Wave height (m)= 0.12        Wave period (s)=1.</t>
  </si>
  <si>
    <t>Test A1     Depth-averaged current velocity (m/s)=0   Wave height (m)= 0.08        Wave period (s)=1.4</t>
  </si>
  <si>
    <t>na</t>
  </si>
  <si>
    <t>Surface (1-3cm)</t>
  </si>
  <si>
    <r>
      <t xml:space="preserve">firm sand; no shell (ca. 200 </t>
    </r>
    <r>
      <rPr>
        <sz val="9"/>
        <color theme="1"/>
        <rFont val="Symbol"/>
        <family val="1"/>
        <charset val="2"/>
      </rPr>
      <t></t>
    </r>
    <r>
      <rPr>
        <sz val="9"/>
        <color theme="1"/>
        <rFont val="Segoe UI"/>
        <family val="2"/>
      </rPr>
      <t>m)</t>
    </r>
  </si>
  <si>
    <r>
      <t xml:space="preserve">firm sand; some shell (ca. 200 </t>
    </r>
    <r>
      <rPr>
        <sz val="9"/>
        <color theme="1"/>
        <rFont val="Symbol"/>
        <family val="1"/>
        <charset val="2"/>
      </rPr>
      <t></t>
    </r>
    <r>
      <rPr>
        <sz val="9"/>
        <color theme="1"/>
        <rFont val="Segoe UI"/>
        <family val="2"/>
      </rPr>
      <t>m)</t>
    </r>
  </si>
  <si>
    <t>D (µm)</t>
  </si>
  <si>
    <r>
      <t>kg/m</t>
    </r>
    <r>
      <rPr>
        <vertAlign val="superscript"/>
        <sz val="9"/>
        <color theme="0"/>
        <rFont val="Segoe UI"/>
        <family val="2"/>
      </rPr>
      <t>3</t>
    </r>
  </si>
  <si>
    <t>Sample (in-situ density)</t>
  </si>
  <si>
    <t>mm/s</t>
  </si>
  <si>
    <t>Dry density after 7 days</t>
  </si>
  <si>
    <t xml:space="preserve">Hindered settling duration </t>
  </si>
  <si>
    <t>Hindered settling velocity</t>
  </si>
  <si>
    <t xml:space="preserve">Contraction density </t>
  </si>
  <si>
    <t>Dry density after 3 hours</t>
  </si>
  <si>
    <t xml:space="preserve">Dominant minerals in fraction &lt; 10 mm </t>
  </si>
  <si>
    <r>
      <t xml:space="preserve">calcite, aragonite, quartz, </t>
    </r>
    <r>
      <rPr>
        <b/>
        <sz val="9"/>
        <color rgb="FF000000"/>
        <rFont val="Segoe UI "/>
      </rPr>
      <t>illite</t>
    </r>
    <r>
      <rPr>
        <sz val="9"/>
        <color rgb="FF000000"/>
        <rFont val="Segoe UI "/>
      </rPr>
      <t>/mica, K-feldspar, 14Å clay, halite</t>
    </r>
  </si>
  <si>
    <r>
      <t>S          </t>
    </r>
    <r>
      <rPr>
        <b/>
        <sz val="9"/>
        <color rgb="FF000000"/>
        <rFont val="Segoe UI "/>
      </rPr>
      <t xml:space="preserve"> I </t>
    </r>
    <r>
      <rPr>
        <sz val="9"/>
        <color rgb="FF000000"/>
        <rFont val="Segoe UI "/>
      </rPr>
      <t>          K           C</t>
    </r>
  </si>
  <si>
    <r>
      <t>8%     </t>
    </r>
    <r>
      <rPr>
        <b/>
        <sz val="9"/>
        <color rgb="FF000000"/>
        <rFont val="Segoe UI "/>
      </rPr>
      <t xml:space="preserve"> 55%</t>
    </r>
    <r>
      <rPr>
        <sz val="9"/>
        <color rgb="FF000000"/>
        <rFont val="Segoe UI "/>
      </rPr>
      <t>     19%    18%</t>
    </r>
  </si>
  <si>
    <r>
      <t>S          </t>
    </r>
    <r>
      <rPr>
        <b/>
        <sz val="9"/>
        <color rgb="FF000000"/>
        <rFont val="Segoe UI "/>
      </rPr>
      <t xml:space="preserve"> I  </t>
    </r>
    <r>
      <rPr>
        <sz val="9"/>
        <color rgb="FF000000"/>
        <rFont val="Segoe UI "/>
      </rPr>
      <t>         K           C</t>
    </r>
  </si>
  <si>
    <r>
      <t xml:space="preserve">4%      </t>
    </r>
    <r>
      <rPr>
        <b/>
        <sz val="9"/>
        <color rgb="FF000000"/>
        <rFont val="Segoe UI "/>
      </rPr>
      <t>56%</t>
    </r>
    <r>
      <rPr>
        <sz val="9"/>
        <color rgb="FF000000"/>
        <rFont val="Segoe UI "/>
      </rPr>
      <t>     18%    22%</t>
    </r>
  </si>
  <si>
    <r>
      <t>calcite, aragonite, quartz, (</t>
    </r>
    <r>
      <rPr>
        <b/>
        <sz val="9"/>
        <color rgb="FF000000"/>
        <rFont val="Segoe UI "/>
      </rPr>
      <t>illite</t>
    </r>
    <r>
      <rPr>
        <sz val="9"/>
        <color rgb="FF000000"/>
        <rFont val="Segoe UI "/>
      </rPr>
      <t>/mica), K-feldspar, 14Å clay, halite</t>
    </r>
  </si>
  <si>
    <r>
      <t xml:space="preserve">8%      </t>
    </r>
    <r>
      <rPr>
        <b/>
        <sz val="9"/>
        <color rgb="FF000000"/>
        <rFont val="Segoe UI "/>
      </rPr>
      <t>55%</t>
    </r>
    <r>
      <rPr>
        <sz val="9"/>
        <color rgb="FF000000"/>
        <rFont val="Segoe UI "/>
      </rPr>
      <t>     20%    17%</t>
    </r>
  </si>
  <si>
    <r>
      <t>calcite, aragonite, quartz, (</t>
    </r>
    <r>
      <rPr>
        <b/>
        <sz val="9"/>
        <color rgb="FF000000"/>
        <rFont val="Segoe UI "/>
      </rPr>
      <t>illite</t>
    </r>
    <r>
      <rPr>
        <sz val="9"/>
        <color rgb="FF000000"/>
        <rFont val="Segoe UI "/>
      </rPr>
      <t>/mica), K-feldspar, 14Å clay</t>
    </r>
  </si>
  <si>
    <r>
      <t>8%     </t>
    </r>
    <r>
      <rPr>
        <b/>
        <sz val="9"/>
        <color rgb="FF000000"/>
        <rFont val="Segoe UI "/>
      </rPr>
      <t xml:space="preserve"> 55% </t>
    </r>
    <r>
      <rPr>
        <sz val="9"/>
        <color rgb="FF000000"/>
        <rFont val="Segoe UI "/>
      </rPr>
      <t>    21%    16%</t>
    </r>
  </si>
  <si>
    <r>
      <t xml:space="preserve">calcite, aragonite, quartz, </t>
    </r>
    <r>
      <rPr>
        <b/>
        <sz val="9"/>
        <color rgb="FF000000"/>
        <rFont val="Segoe UI "/>
      </rPr>
      <t>illite</t>
    </r>
    <r>
      <rPr>
        <sz val="9"/>
        <color rgb="FF000000"/>
        <rFont val="Segoe UI "/>
      </rPr>
      <t>/mica, K-feldspar, 14Å clay</t>
    </r>
  </si>
  <si>
    <r>
      <t>S         </t>
    </r>
    <r>
      <rPr>
        <b/>
        <sz val="9"/>
        <color rgb="FF000000"/>
        <rFont val="Segoe UI "/>
      </rPr>
      <t>  I </t>
    </r>
    <r>
      <rPr>
        <sz val="9"/>
        <color rgb="FF000000"/>
        <rFont val="Segoe UI "/>
      </rPr>
      <t>          K           C</t>
    </r>
  </si>
  <si>
    <r>
      <t xml:space="preserve">10%    </t>
    </r>
    <r>
      <rPr>
        <b/>
        <sz val="9"/>
        <color rgb="FF000000"/>
        <rFont val="Segoe UI "/>
      </rPr>
      <t>55%</t>
    </r>
    <r>
      <rPr>
        <sz val="9"/>
        <color rgb="FF000000"/>
        <rFont val="Segoe UI "/>
      </rPr>
      <t>    21%    14%</t>
    </r>
  </si>
  <si>
    <r>
      <t xml:space="preserve">quartz, illite/mica, K-feldspar, </t>
    </r>
    <r>
      <rPr>
        <b/>
        <sz val="9"/>
        <color rgb="FF000000"/>
        <rFont val="Segoe UI "/>
      </rPr>
      <t>kaolinite</t>
    </r>
    <r>
      <rPr>
        <sz val="9"/>
        <color rgb="FF000000"/>
        <rFont val="Segoe UI "/>
      </rPr>
      <t>, 14Å clay, halite</t>
    </r>
  </si>
  <si>
    <r>
      <t xml:space="preserve">S           I           </t>
    </r>
    <r>
      <rPr>
        <b/>
        <sz val="9"/>
        <color rgb="FF000000"/>
        <rFont val="Segoe UI "/>
      </rPr>
      <t>K</t>
    </r>
    <r>
      <rPr>
        <sz val="9"/>
        <color rgb="FF000000"/>
        <rFont val="Segoe UI "/>
      </rPr>
      <t>           C</t>
    </r>
  </si>
  <si>
    <r>
      <t xml:space="preserve">0%      45%     </t>
    </r>
    <r>
      <rPr>
        <b/>
        <sz val="9"/>
        <color rgb="FF000000"/>
        <rFont val="Segoe UI "/>
      </rPr>
      <t>55%</t>
    </r>
    <r>
      <rPr>
        <sz val="9"/>
        <color rgb="FF000000"/>
        <rFont val="Segoe UI "/>
      </rPr>
      <t>      0%</t>
    </r>
  </si>
  <si>
    <r>
      <t xml:space="preserve">S           </t>
    </r>
    <r>
      <rPr>
        <b/>
        <sz val="9"/>
        <color rgb="FF000000"/>
        <rFont val="Segoe UI "/>
      </rPr>
      <t>I           K</t>
    </r>
    <r>
      <rPr>
        <sz val="9"/>
        <color rgb="FF000000"/>
        <rFont val="Segoe UI "/>
      </rPr>
      <t>           C</t>
    </r>
  </si>
  <si>
    <r>
      <t xml:space="preserve">0%      </t>
    </r>
    <r>
      <rPr>
        <b/>
        <sz val="9"/>
        <color rgb="FF000000"/>
        <rFont val="Segoe UI "/>
      </rPr>
      <t>49%     51%</t>
    </r>
    <r>
      <rPr>
        <sz val="9"/>
        <color rgb="FF000000"/>
        <rFont val="Segoe UI "/>
      </rPr>
      <t>     0%</t>
    </r>
  </si>
  <si>
    <r>
      <t xml:space="preserve">quartz, </t>
    </r>
    <r>
      <rPr>
        <b/>
        <sz val="9"/>
        <color rgb="FF000000"/>
        <rFont val="Segoe UI "/>
      </rPr>
      <t>illite</t>
    </r>
    <r>
      <rPr>
        <sz val="9"/>
        <color rgb="FF000000"/>
        <rFont val="Segoe UI "/>
      </rPr>
      <t>/mica, plagioclase feldspar, amphibole, 14Å clay (</t>
    </r>
    <r>
      <rPr>
        <b/>
        <sz val="9"/>
        <color rgb="FF000000"/>
        <rFont val="Segoe UI "/>
      </rPr>
      <t>chlorite</t>
    </r>
    <r>
      <rPr>
        <sz val="9"/>
        <color rgb="FF000000"/>
        <rFont val="Segoe UI "/>
      </rPr>
      <t>), halite</t>
    </r>
  </si>
  <si>
    <r>
      <t>S         </t>
    </r>
    <r>
      <rPr>
        <b/>
        <sz val="9"/>
        <color rgb="FF000000"/>
        <rFont val="Segoe UI "/>
      </rPr>
      <t>  I  </t>
    </r>
    <r>
      <rPr>
        <sz val="9"/>
        <color rgb="FF000000"/>
        <rFont val="Segoe UI "/>
      </rPr>
      <t>         K           C</t>
    </r>
  </si>
  <si>
    <r>
      <t>0%     </t>
    </r>
    <r>
      <rPr>
        <b/>
        <sz val="9"/>
        <color rgb="FF000000"/>
        <rFont val="Segoe UI "/>
      </rPr>
      <t xml:space="preserve"> 80% </t>
    </r>
    <r>
      <rPr>
        <sz val="9"/>
        <color rgb="FF000000"/>
        <rFont val="Segoe UI "/>
      </rPr>
      <t>    0%     20%</t>
    </r>
  </si>
  <si>
    <r>
      <t>0%     </t>
    </r>
    <r>
      <rPr>
        <b/>
        <sz val="9"/>
        <color rgb="FF000000"/>
        <rFont val="Segoe UI "/>
      </rPr>
      <t xml:space="preserve"> 81%</t>
    </r>
    <r>
      <rPr>
        <sz val="9"/>
        <color rgb="FF000000"/>
        <rFont val="Segoe UI "/>
      </rPr>
      <t>     0%     19%</t>
    </r>
  </si>
  <si>
    <t>≤ 0.0001</t>
  </si>
  <si>
    <t>&lt; 5       (hydraulic smooth regime)</t>
  </si>
  <si>
    <r>
      <t>Reynolds number u*κ</t>
    </r>
    <r>
      <rPr>
        <b/>
        <vertAlign val="subscript"/>
        <sz val="9"/>
        <color theme="0"/>
        <rFont val="Segoe UI"/>
        <family val="2"/>
      </rPr>
      <t>s</t>
    </r>
    <r>
      <rPr>
        <b/>
        <sz val="9"/>
        <color theme="0"/>
        <rFont val="Segoe UI"/>
        <family val="2"/>
      </rPr>
      <t xml:space="preserve">/υ </t>
    </r>
  </si>
  <si>
    <t xml:space="preserve">Water depth </t>
  </si>
  <si>
    <t xml:space="preserve">Bed-shear velocity u* </t>
  </si>
  <si>
    <r>
      <t>Bed-shear stress τ</t>
    </r>
    <r>
      <rPr>
        <b/>
        <vertAlign val="subscript"/>
        <sz val="9"/>
        <color theme="0"/>
        <rFont val="Segoe UI"/>
        <family val="2"/>
      </rPr>
      <t>b</t>
    </r>
  </si>
  <si>
    <r>
      <t>N/m</t>
    </r>
    <r>
      <rPr>
        <b/>
        <vertAlign val="superscript"/>
        <sz val="9"/>
        <color theme="0"/>
        <rFont val="Segoe UI"/>
        <family val="2"/>
      </rPr>
      <t>2</t>
    </r>
  </si>
  <si>
    <t xml:space="preserve">Kinematic viscosity υ </t>
  </si>
  <si>
    <r>
      <t xml:space="preserve"> m</t>
    </r>
    <r>
      <rPr>
        <b/>
        <vertAlign val="superscript"/>
        <sz val="9"/>
        <color theme="0"/>
        <rFont val="Segoe UI"/>
        <family val="2"/>
      </rPr>
      <t>2</t>
    </r>
    <r>
      <rPr>
        <b/>
        <sz val="9"/>
        <color theme="0"/>
        <rFont val="Segoe UI"/>
        <family val="2"/>
      </rPr>
      <t>/s</t>
    </r>
  </si>
  <si>
    <r>
      <t>Zero velocity level z</t>
    </r>
    <r>
      <rPr>
        <b/>
        <vertAlign val="subscript"/>
        <sz val="9"/>
        <color theme="0"/>
        <rFont val="Segoe UI"/>
        <family val="2"/>
      </rPr>
      <t xml:space="preserve">0     </t>
    </r>
  </si>
  <si>
    <r>
      <t>m</t>
    </r>
    <r>
      <rPr>
        <b/>
        <vertAlign val="superscript"/>
        <sz val="9"/>
        <color theme="0"/>
        <rFont val="Segoe UI"/>
        <family val="2"/>
      </rPr>
      <t>0.5</t>
    </r>
    <r>
      <rPr>
        <b/>
        <sz val="9"/>
        <color theme="0"/>
        <rFont val="Segoe UI"/>
        <family val="2"/>
      </rPr>
      <t>/s</t>
    </r>
  </si>
  <si>
    <t xml:space="preserve">Chezy coefficient C </t>
  </si>
  <si>
    <t xml:space="preserve">Velocity at           z = 0.4h </t>
  </si>
  <si>
    <r>
      <t>Nikuradse roughness κ</t>
    </r>
    <r>
      <rPr>
        <b/>
        <vertAlign val="subscript"/>
        <sz val="9"/>
        <color theme="0"/>
        <rFont val="Segoe UI"/>
        <family val="2"/>
      </rPr>
      <t xml:space="preserve">s  </t>
    </r>
  </si>
  <si>
    <t>Height above bottom</t>
  </si>
  <si>
    <t>Flow velocity at height z</t>
  </si>
  <si>
    <t>Percentage</t>
  </si>
  <si>
    <t xml:space="preserve"> %</t>
  </si>
  <si>
    <t>&lt; 8 µm</t>
  </si>
  <si>
    <t>Target density</t>
  </si>
  <si>
    <t>LOI</t>
  </si>
  <si>
    <t>End density (dry)</t>
  </si>
  <si>
    <t>Pa</t>
  </si>
  <si>
    <t xml:space="preserve">Flume </t>
  </si>
  <si>
    <t xml:space="preserve">Erosion rate flume </t>
  </si>
  <si>
    <t xml:space="preserve">Flume density (dry) </t>
  </si>
  <si>
    <t>Erosion rate flume</t>
  </si>
  <si>
    <r>
      <t>gr/m</t>
    </r>
    <r>
      <rPr>
        <vertAlign val="superscript"/>
        <sz val="9"/>
        <color theme="0"/>
        <rFont val="Segoe UI"/>
        <family val="2"/>
      </rPr>
      <t>2</t>
    </r>
    <r>
      <rPr>
        <sz val="9"/>
        <color theme="0"/>
        <rFont val="Segoe UI"/>
        <family val="2"/>
      </rPr>
      <t>/s</t>
    </r>
  </si>
  <si>
    <r>
      <t>τ</t>
    </r>
    <r>
      <rPr>
        <b/>
        <vertAlign val="subscript"/>
        <sz val="9"/>
        <color rgb="FFFFFFFF"/>
        <rFont val="Segoe UI"/>
        <family val="2"/>
      </rPr>
      <t>cr,me</t>
    </r>
    <r>
      <rPr>
        <b/>
        <sz val="9"/>
        <color rgb="FFFFFFFF"/>
        <rFont val="Segoe UI"/>
        <family val="2"/>
      </rPr>
      <t xml:space="preserve"> Flume</t>
    </r>
  </si>
  <si>
    <r>
      <t>τ</t>
    </r>
    <r>
      <rPr>
        <b/>
        <vertAlign val="subscript"/>
        <sz val="9"/>
        <color rgb="FFFFFFFF"/>
        <rFont val="Segoe UI"/>
        <family val="2"/>
      </rPr>
      <t>cr,se</t>
    </r>
    <r>
      <rPr>
        <b/>
        <sz val="9"/>
        <color rgb="FFFFFFFF"/>
        <rFont val="Segoe UI"/>
        <family val="2"/>
      </rPr>
      <t xml:space="preserve"> Flume</t>
    </r>
  </si>
  <si>
    <t>DD</t>
  </si>
  <si>
    <r>
      <t>τ</t>
    </r>
    <r>
      <rPr>
        <b/>
        <vertAlign val="subscript"/>
        <sz val="9"/>
        <color rgb="FFFFFFFF"/>
        <rFont val="Segoe UI"/>
        <family val="2"/>
      </rPr>
      <t>cr,me</t>
    </r>
    <r>
      <rPr>
        <b/>
        <sz val="9"/>
        <color rgb="FFFFFFFF"/>
        <rFont val="Segoe UI"/>
        <family val="2"/>
      </rPr>
      <t xml:space="preserve"> flume</t>
    </r>
  </si>
  <si>
    <t>EROMES density (dry)</t>
  </si>
  <si>
    <t>Eromes</t>
  </si>
  <si>
    <r>
      <t>base sample</t>
    </r>
    <r>
      <rPr>
        <vertAlign val="superscript"/>
        <sz val="9"/>
        <color rgb="FF000000"/>
        <rFont val="Segoe UI"/>
        <family val="2"/>
      </rPr>
      <t>3</t>
    </r>
  </si>
  <si>
    <r>
      <t>324/298</t>
    </r>
    <r>
      <rPr>
        <vertAlign val="superscript"/>
        <sz val="9"/>
        <color rgb="FF000000"/>
        <rFont val="Segoe UI"/>
        <family val="2"/>
      </rPr>
      <t>4</t>
    </r>
  </si>
  <si>
    <r>
      <t>988*/582</t>
    </r>
    <r>
      <rPr>
        <vertAlign val="superscript"/>
        <sz val="9"/>
        <color rgb="FF000000"/>
        <rFont val="Segoe UI"/>
        <family val="2"/>
      </rPr>
      <t>4</t>
    </r>
  </si>
  <si>
    <r>
      <t>0.1</t>
    </r>
    <r>
      <rPr>
        <vertAlign val="superscript"/>
        <sz val="9"/>
        <color theme="1"/>
        <rFont val="Segoe UI"/>
        <family val="2"/>
      </rPr>
      <t>2</t>
    </r>
    <r>
      <rPr>
        <sz val="9"/>
        <color theme="1"/>
        <rFont val="Segoe UI"/>
        <family val="2"/>
      </rPr>
      <t>/0.6</t>
    </r>
  </si>
  <si>
    <r>
      <t>1024/296</t>
    </r>
    <r>
      <rPr>
        <vertAlign val="superscript"/>
        <sz val="9"/>
        <color rgb="FF000000"/>
        <rFont val="Segoe UI"/>
        <family val="2"/>
      </rPr>
      <t>4</t>
    </r>
  </si>
  <si>
    <r>
      <t>547/243</t>
    </r>
    <r>
      <rPr>
        <vertAlign val="superscript"/>
        <sz val="9"/>
        <color rgb="FF000000"/>
        <rFont val="Segoe UI"/>
        <family val="2"/>
      </rPr>
      <t>4</t>
    </r>
  </si>
  <si>
    <r>
      <t>0.1</t>
    </r>
    <r>
      <rPr>
        <vertAlign val="superscript"/>
        <sz val="9"/>
        <color theme="1"/>
        <rFont val="Segoe UI"/>
        <family val="2"/>
      </rPr>
      <t>2</t>
    </r>
    <r>
      <rPr>
        <sz val="9"/>
        <color theme="1"/>
        <rFont val="Segoe UI"/>
        <family val="2"/>
      </rPr>
      <t>/0.35</t>
    </r>
  </si>
  <si>
    <r>
      <t>Roughness K</t>
    </r>
    <r>
      <rPr>
        <b/>
        <vertAlign val="subscript"/>
        <sz val="9"/>
        <color rgb="FFFFFFFF"/>
        <rFont val="Segoe UI"/>
        <family val="2"/>
      </rPr>
      <t>s</t>
    </r>
    <r>
      <rPr>
        <b/>
        <sz val="9"/>
        <color rgb="FFFFFFFF"/>
        <rFont val="Segoe UI"/>
        <family val="2"/>
      </rPr>
      <t xml:space="preserve"> </t>
    </r>
  </si>
  <si>
    <t xml:space="preserve">Dry density </t>
  </si>
  <si>
    <r>
      <t>g/m</t>
    </r>
    <r>
      <rPr>
        <vertAlign val="superscript"/>
        <sz val="9"/>
        <color theme="0"/>
        <rFont val="Segoe UI"/>
        <family val="2"/>
      </rPr>
      <t>2</t>
    </r>
    <r>
      <rPr>
        <sz val="9"/>
        <color theme="0"/>
        <rFont val="Segoe UI"/>
        <family val="2"/>
      </rPr>
      <t>/s</t>
    </r>
  </si>
  <si>
    <r>
      <t>T</t>
    </r>
    <r>
      <rPr>
        <b/>
        <vertAlign val="subscript"/>
        <sz val="9"/>
        <color rgb="FFFFFFFF"/>
        <rFont val="Segoe UI"/>
        <family val="2"/>
      </rPr>
      <t>crt,New</t>
    </r>
    <r>
      <rPr>
        <b/>
        <sz val="9"/>
        <color rgb="FFFFFFFF"/>
        <rFont val="Segoe UI"/>
        <family val="2"/>
      </rPr>
      <t>/T</t>
    </r>
    <r>
      <rPr>
        <b/>
        <vertAlign val="subscript"/>
        <sz val="9"/>
        <color rgb="FFFFFFFF"/>
        <rFont val="Segoe UI"/>
        <family val="2"/>
      </rPr>
      <t>crt,Base</t>
    </r>
    <r>
      <rPr>
        <b/>
        <sz val="9"/>
        <color rgb="FFFFFFFF"/>
        <rFont val="Segoe UI"/>
        <family val="2"/>
      </rPr>
      <t xml:space="preserve"> </t>
    </r>
  </si>
  <si>
    <t xml:space="preserve">Erosion rate </t>
  </si>
  <si>
    <r>
      <t>τ</t>
    </r>
    <r>
      <rPr>
        <b/>
        <vertAlign val="subscript"/>
        <sz val="9"/>
        <color rgb="FFFFFFFF"/>
        <rFont val="Segoe UI"/>
        <family val="2"/>
      </rPr>
      <t>cr,se</t>
    </r>
    <r>
      <rPr>
        <b/>
        <sz val="9"/>
        <color rgb="FFFFFFFF"/>
        <rFont val="Segoe UI"/>
        <family val="2"/>
      </rPr>
      <t xml:space="preserve"> Flume </t>
    </r>
  </si>
  <si>
    <r>
      <t>Van Rijn α</t>
    </r>
    <r>
      <rPr>
        <b/>
        <vertAlign val="subscript"/>
        <sz val="9"/>
        <color rgb="FFFFFFFF"/>
        <rFont val="Segoe UI"/>
        <family val="2"/>
      </rPr>
      <t>w</t>
    </r>
    <r>
      <rPr>
        <b/>
        <sz val="9"/>
        <color rgb="FFFFFFFF"/>
        <rFont val="Segoe UI"/>
        <family val="2"/>
      </rPr>
      <t xml:space="preserve"> coeficient (computed assuming Shields value as Tcrit)</t>
    </r>
  </si>
  <si>
    <r>
      <t>d</t>
    </r>
    <r>
      <rPr>
        <vertAlign val="subscript"/>
        <sz val="9"/>
        <color rgb="FF000000"/>
        <rFont val="Segoe UI"/>
        <family val="2"/>
      </rPr>
      <t>50</t>
    </r>
    <r>
      <rPr>
        <sz val="9"/>
        <color rgb="FF000000"/>
        <rFont val="Segoe UI"/>
        <family val="2"/>
      </rPr>
      <t>=0.27 mm</t>
    </r>
  </si>
  <si>
    <r>
      <t>k</t>
    </r>
    <r>
      <rPr>
        <vertAlign val="subscript"/>
        <sz val="9"/>
        <color rgb="FF000000"/>
        <rFont val="Segoe UI"/>
        <family val="2"/>
      </rPr>
      <t>s</t>
    </r>
    <r>
      <rPr>
        <sz val="9"/>
        <color rgb="FF000000"/>
        <rFont val="Segoe UI"/>
        <family val="2"/>
      </rPr>
      <t>=0.5 mm</t>
    </r>
  </si>
  <si>
    <r>
      <t>d</t>
    </r>
    <r>
      <rPr>
        <vertAlign val="subscript"/>
        <sz val="9"/>
        <color rgb="FF000000"/>
        <rFont val="Segoe UI"/>
        <family val="2"/>
      </rPr>
      <t>50</t>
    </r>
    <r>
      <rPr>
        <sz val="9"/>
        <color rgb="FF000000"/>
        <rFont val="Segoe UI"/>
        <family val="2"/>
      </rPr>
      <t>=0.6 mm</t>
    </r>
  </si>
  <si>
    <r>
      <t>k</t>
    </r>
    <r>
      <rPr>
        <vertAlign val="subscript"/>
        <sz val="9"/>
        <color rgb="FF000000"/>
        <rFont val="Segoe UI"/>
        <family val="2"/>
      </rPr>
      <t>s</t>
    </r>
    <r>
      <rPr>
        <sz val="9"/>
        <color rgb="FF000000"/>
        <rFont val="Segoe UI"/>
        <family val="2"/>
      </rPr>
      <t>=1 mm</t>
    </r>
  </si>
  <si>
    <r>
      <t>Van Rijn τ</t>
    </r>
    <r>
      <rPr>
        <b/>
        <vertAlign val="subscript"/>
        <sz val="9"/>
        <color rgb="FFFFFFFF"/>
        <rFont val="Segoe UI"/>
        <family val="2"/>
      </rPr>
      <t>cw</t>
    </r>
    <r>
      <rPr>
        <b/>
        <sz val="9"/>
        <color rgb="FFFFFFFF"/>
        <rFont val="Segoe UI"/>
        <family val="2"/>
      </rPr>
      <t xml:space="preserve"> for α</t>
    </r>
    <r>
      <rPr>
        <b/>
        <vertAlign val="subscript"/>
        <sz val="9"/>
        <color rgb="FFFFFFFF"/>
        <rFont val="Segoe UI"/>
        <family val="2"/>
      </rPr>
      <t>w</t>
    </r>
    <r>
      <rPr>
        <b/>
        <sz val="9"/>
        <color rgb="FFFFFFFF"/>
        <rFont val="Segoe UI"/>
        <family val="2"/>
      </rPr>
      <t>=0.25</t>
    </r>
  </si>
  <si>
    <r>
      <t>Soulsby τ</t>
    </r>
    <r>
      <rPr>
        <b/>
        <vertAlign val="subscript"/>
        <sz val="9"/>
        <color rgb="FFFFFFFF"/>
        <rFont val="Segoe UI"/>
        <family val="2"/>
      </rPr>
      <t>m</t>
    </r>
  </si>
  <si>
    <r>
      <t>Soulsby τ</t>
    </r>
    <r>
      <rPr>
        <b/>
        <vertAlign val="subscript"/>
        <sz val="9"/>
        <color rgb="FFFFFFFF"/>
        <rFont val="Segoe UI"/>
        <family val="2"/>
      </rPr>
      <t>max</t>
    </r>
  </si>
  <si>
    <r>
      <t>longbed; pure sand d</t>
    </r>
    <r>
      <rPr>
        <vertAlign val="subscript"/>
        <sz val="9"/>
        <color rgb="FF000000"/>
        <rFont val="Segoe UI  "/>
      </rPr>
      <t>50</t>
    </r>
    <r>
      <rPr>
        <sz val="9"/>
        <color rgb="FF000000"/>
        <rFont val="Segoe UI  "/>
      </rPr>
      <t>=0.13 mm</t>
    </r>
  </si>
  <si>
    <t>Sand fraction &gt; 63 mm</t>
  </si>
  <si>
    <t>63 mm</t>
  </si>
  <si>
    <r>
      <t>Test A3</t>
    </r>
    <r>
      <rPr>
        <sz val="9"/>
        <color theme="1"/>
        <rFont val="Segoe UI  "/>
      </rPr>
      <t xml:space="preserve">     </t>
    </r>
    <r>
      <rPr>
        <b/>
        <sz val="9"/>
        <color theme="1"/>
        <rFont val="Segoe UI  "/>
      </rPr>
      <t>Depth-averaged current velocity (m/s)=0.1   Wave height (m)= 0.08         Wave period (s)=1.4</t>
    </r>
  </si>
  <si>
    <r>
      <t>Test J3</t>
    </r>
    <r>
      <rPr>
        <sz val="9"/>
        <color theme="1"/>
        <rFont val="Segoe UI  "/>
      </rPr>
      <t xml:space="preserve">     </t>
    </r>
    <r>
      <rPr>
        <b/>
        <sz val="9"/>
        <color theme="1"/>
        <rFont val="Segoe UI  "/>
      </rPr>
      <t>Depth-averaged current velocity (m/s)=0.2   Wave height (m)= 0.08         Wave period (s)=1.3</t>
    </r>
  </si>
  <si>
    <r>
      <t>Test H3</t>
    </r>
    <r>
      <rPr>
        <sz val="9"/>
        <color theme="1"/>
        <rFont val="Segoe UI  "/>
      </rPr>
      <t xml:space="preserve">     </t>
    </r>
    <r>
      <rPr>
        <b/>
        <sz val="9"/>
        <color theme="1"/>
        <rFont val="Segoe UI  "/>
      </rPr>
      <t>Depth-averaged current velocity (m/s)=0   Wave height (m)= 0.12         Wave period (s)=1</t>
    </r>
  </si>
  <si>
    <r>
      <t>Test A4</t>
    </r>
    <r>
      <rPr>
        <sz val="9"/>
        <color theme="1"/>
        <rFont val="Segoe UI  "/>
      </rPr>
      <t xml:space="preserve">     </t>
    </r>
    <r>
      <rPr>
        <b/>
        <sz val="9"/>
        <color theme="1"/>
        <rFont val="Segoe UI  "/>
      </rPr>
      <t>Depth-averaged current velocity (m/s)=0.1   Wave height (m)= 0.12         Wave period (s)=1</t>
    </r>
  </si>
  <si>
    <r>
      <t>Test I4</t>
    </r>
    <r>
      <rPr>
        <sz val="9"/>
        <color theme="1"/>
        <rFont val="Segoe UI  "/>
      </rPr>
      <t xml:space="preserve">     </t>
    </r>
    <r>
      <rPr>
        <b/>
        <sz val="9"/>
        <color theme="1"/>
        <rFont val="Segoe UI  "/>
      </rPr>
      <t>Depth-averaged current velocity (m/s)=0.2   Wave height (m)= 0.12         Wave period (s)=1.1</t>
    </r>
  </si>
  <si>
    <r>
      <t>Test J4</t>
    </r>
    <r>
      <rPr>
        <sz val="9"/>
        <color theme="1"/>
        <rFont val="Segoe UI  "/>
      </rPr>
      <t xml:space="preserve">     </t>
    </r>
    <r>
      <rPr>
        <b/>
        <sz val="9"/>
        <color theme="1"/>
        <rFont val="Segoe UI  "/>
      </rPr>
      <t>Depth-averaged current velocity (m/s)=0.2   Wave height (m)= 0.12         Wave period (s)=1</t>
    </r>
  </si>
  <si>
    <r>
      <t>Test H4</t>
    </r>
    <r>
      <rPr>
        <sz val="9"/>
        <color theme="1"/>
        <rFont val="Segoe UI  "/>
      </rPr>
      <t xml:space="preserve">     </t>
    </r>
    <r>
      <rPr>
        <b/>
        <sz val="9"/>
        <color theme="1"/>
        <rFont val="Segoe UI  "/>
      </rPr>
      <t>Depth-averaged current velocity (m/s)=0.35   Wave height (m)= 0.08         Wave period (s)=1</t>
    </r>
  </si>
  <si>
    <r>
      <t>Test K4</t>
    </r>
    <r>
      <rPr>
        <sz val="9"/>
        <color theme="1"/>
        <rFont val="Segoe UI  "/>
      </rPr>
      <t xml:space="preserve">     </t>
    </r>
    <r>
      <rPr>
        <b/>
        <sz val="9"/>
        <color theme="1"/>
        <rFont val="Segoe UI  "/>
      </rPr>
      <t>Depth-averaged current velocity (m/s)=0.2   Wave height (m)= 0.12         Wave period (s)=1</t>
    </r>
  </si>
  <si>
    <r>
      <t>Test A5</t>
    </r>
    <r>
      <rPr>
        <sz val="9"/>
        <color theme="1"/>
        <rFont val="Segoe UI  "/>
      </rPr>
      <t xml:space="preserve">     </t>
    </r>
    <r>
      <rPr>
        <b/>
        <sz val="9"/>
        <color theme="1"/>
        <rFont val="Segoe UI  "/>
      </rPr>
      <t>Depth-averaged current velocity (m/s)=0.2   Wave height (m)= 0.08        Wave period (s)=1.4</t>
    </r>
  </si>
  <si>
    <r>
      <t>Test I5</t>
    </r>
    <r>
      <rPr>
        <sz val="9"/>
        <color theme="1"/>
        <rFont val="Segoe UI  "/>
      </rPr>
      <t xml:space="preserve">     </t>
    </r>
    <r>
      <rPr>
        <b/>
        <sz val="9"/>
        <color theme="1"/>
        <rFont val="Segoe UI  "/>
      </rPr>
      <t>Depth-averaged current velocity (m/s)=0.35   Wave height (m)= 0.08         Wave period (s)=1.1</t>
    </r>
  </si>
  <si>
    <r>
      <t>Test J5</t>
    </r>
    <r>
      <rPr>
        <sz val="9"/>
        <color theme="1"/>
        <rFont val="Segoe UI  "/>
      </rPr>
      <t xml:space="preserve">     </t>
    </r>
    <r>
      <rPr>
        <b/>
        <sz val="9"/>
        <color theme="1"/>
        <rFont val="Segoe UI  "/>
      </rPr>
      <t>Depth-averaged current velocity (m/s)=0.35   Wave height (m)= 0.08         Wave period (s)=1.2</t>
    </r>
  </si>
  <si>
    <r>
      <t>Test H5</t>
    </r>
    <r>
      <rPr>
        <sz val="9"/>
        <color theme="1"/>
        <rFont val="Segoe UI  "/>
      </rPr>
      <t xml:space="preserve">     </t>
    </r>
    <r>
      <rPr>
        <b/>
        <sz val="9"/>
        <color theme="1"/>
        <rFont val="Segoe UI  "/>
      </rPr>
      <t>Depth-averaged current velocity (m/s)=0.75   Wave height (m)= 0.06        Wave period (s)=1.</t>
    </r>
  </si>
  <si>
    <r>
      <t>Test K5</t>
    </r>
    <r>
      <rPr>
        <sz val="9"/>
        <color theme="1"/>
        <rFont val="Segoe UI  "/>
      </rPr>
      <t xml:space="preserve">     </t>
    </r>
    <r>
      <rPr>
        <b/>
        <sz val="9"/>
        <color theme="1"/>
        <rFont val="Segoe UI  "/>
      </rPr>
      <t>Depth-averaged current velocity (m/s)=0.35   Wave height (m)= 0.08         Wave period (s)=1.4</t>
    </r>
  </si>
  <si>
    <r>
      <t>Test A6</t>
    </r>
    <r>
      <rPr>
        <sz val="9"/>
        <color theme="1"/>
        <rFont val="Segoe UI  "/>
      </rPr>
      <t xml:space="preserve">     </t>
    </r>
    <r>
      <rPr>
        <b/>
        <sz val="9"/>
        <color theme="1"/>
        <rFont val="Segoe UI  "/>
      </rPr>
      <t>Depth-averaged current velocity (m/s)=0.2   Wave height (m)= 0.11        Wave period (s)=1</t>
    </r>
  </si>
  <si>
    <r>
      <t>Test I6</t>
    </r>
    <r>
      <rPr>
        <sz val="9"/>
        <color theme="1"/>
        <rFont val="Segoe UI  "/>
      </rPr>
      <t xml:space="preserve">     </t>
    </r>
    <r>
      <rPr>
        <b/>
        <sz val="9"/>
        <color theme="1"/>
        <rFont val="Segoe UI  "/>
      </rPr>
      <t>Depth-averaged current velocity (m/s)=0.75   Wave height (m)= 0.06         Wave period (s)=1</t>
    </r>
  </si>
  <si>
    <r>
      <t>Test J6</t>
    </r>
    <r>
      <rPr>
        <sz val="9"/>
        <color theme="1"/>
        <rFont val="Segoe UI  "/>
      </rPr>
      <t xml:space="preserve">     </t>
    </r>
    <r>
      <rPr>
        <b/>
        <sz val="9"/>
        <color theme="1"/>
        <rFont val="Segoe UI  "/>
      </rPr>
      <t>Depth-averaged current velocity (m/s)=0.75   Wave height (m)= 0.06        Wave period (s)=1.</t>
    </r>
  </si>
  <si>
    <r>
      <t>Test K6</t>
    </r>
    <r>
      <rPr>
        <sz val="9"/>
        <color theme="1"/>
        <rFont val="Segoe UI  "/>
      </rPr>
      <t xml:space="preserve">     </t>
    </r>
    <r>
      <rPr>
        <b/>
        <sz val="9"/>
        <color theme="1"/>
        <rFont val="Segoe UI  "/>
      </rPr>
      <t>Depth-averaged current velocity (m/s)=0.75   Wave height (m)= 0.06         Wave period (s)=1</t>
    </r>
  </si>
  <si>
    <r>
      <t>Test A7</t>
    </r>
    <r>
      <rPr>
        <sz val="9"/>
        <color theme="1"/>
        <rFont val="Segoe UI  "/>
      </rPr>
      <t xml:space="preserve">     </t>
    </r>
    <r>
      <rPr>
        <b/>
        <sz val="9"/>
        <color theme="1"/>
        <rFont val="Segoe UI  "/>
      </rPr>
      <t>Depth-averaged current velocity (m/s)=0.35   Wave height (m)= 0.08      Wave period (s)=1.3</t>
    </r>
  </si>
  <si>
    <t>Test A2     Depth-averaged current velocity (m/s)=0   Wave height (m)= 0.12        Wave period (s)=1</t>
  </si>
  <si>
    <t xml:space="preserve">Table 1 </t>
  </si>
  <si>
    <t xml:space="preserve">Table 2 </t>
  </si>
  <si>
    <t>Table 4</t>
  </si>
  <si>
    <t>Table 6</t>
  </si>
  <si>
    <t>Table 7</t>
  </si>
  <si>
    <t>Consolidation results for orginal dry density = 100 kg/m3</t>
  </si>
  <si>
    <t>Table 8</t>
  </si>
  <si>
    <t>Table 9</t>
  </si>
  <si>
    <r>
      <t>Test A8</t>
    </r>
    <r>
      <rPr>
        <sz val="9"/>
        <color theme="1"/>
        <rFont val="Segoe UI  "/>
      </rPr>
      <t xml:space="preserve">     </t>
    </r>
    <r>
      <rPr>
        <b/>
        <sz val="9"/>
        <color theme="1"/>
        <rFont val="Segoe UI  "/>
      </rPr>
      <t>Depth-averaged current velocity (m/s)=0.75   Wave height (m)= 0.06        Wave period (s)=1</t>
    </r>
  </si>
  <si>
    <t>Table 17</t>
  </si>
  <si>
    <t>Figure 1: Plan view and sampling location at Noordpolderzijl – Wadden Sea, NL.</t>
  </si>
  <si>
    <t>Figure 2: Overview map of wet-density of collected jar surface-samples along the Western Scheldt</t>
  </si>
  <si>
    <t>Figure 3: Overview map of % sand in collected jar surface-samples along the Western Scheldt</t>
  </si>
  <si>
    <t>Table 3</t>
  </si>
  <si>
    <t xml:space="preserve">Figures: At the right the figures of each sample's consolidation test are given. </t>
  </si>
  <si>
    <t>Table 18</t>
  </si>
  <si>
    <t>4º 13’ 8.07”W</t>
  </si>
  <si>
    <t>51º23’55.42”N</t>
  </si>
  <si>
    <t>4º14’33.66”W</t>
  </si>
  <si>
    <t>51º23’0.72”N</t>
  </si>
  <si>
    <t>51º14’11.78”N</t>
  </si>
  <si>
    <t>4º22’18.92”W</t>
  </si>
  <si>
    <t>50º22’24.3”N</t>
  </si>
  <si>
    <t>4º6’11.4”W</t>
  </si>
  <si>
    <t>50º22’24.8”N</t>
  </si>
  <si>
    <t>4º6’11.3”W</t>
  </si>
  <si>
    <t xml:space="preserve">BA4           </t>
  </si>
  <si>
    <t xml:space="preserve">APP     </t>
  </si>
  <si>
    <t xml:space="preserve">BAPU       </t>
  </si>
  <si>
    <t>Figures</t>
  </si>
  <si>
    <t>Water content</t>
  </si>
  <si>
    <t>Liquid Limit WL</t>
  </si>
  <si>
    <t>Plasticity Limit WP</t>
  </si>
  <si>
    <t>Plasticity Index</t>
  </si>
  <si>
    <t>PI=WL-Wp</t>
  </si>
  <si>
    <t>Classification</t>
  </si>
  <si>
    <r>
      <t>dd=1100</t>
    </r>
    <r>
      <rPr>
        <sz val="9"/>
        <color rgb="FF000000"/>
        <rFont val="Symbol"/>
        <family val="1"/>
        <charset val="2"/>
      </rPr>
      <t>±</t>
    </r>
    <r>
      <rPr>
        <sz val="9"/>
        <color rgb="FF000000"/>
        <rFont val="Segoe UI"/>
        <family val="2"/>
      </rPr>
      <t xml:space="preserve">100  </t>
    </r>
  </si>
  <si>
    <t>clay; low plasticity</t>
  </si>
  <si>
    <r>
      <t>dd=670</t>
    </r>
    <r>
      <rPr>
        <sz val="9"/>
        <color rgb="FF000000"/>
        <rFont val="Symbol"/>
        <family val="1"/>
        <charset val="2"/>
      </rPr>
      <t>±</t>
    </r>
    <r>
      <rPr>
        <sz val="9"/>
        <color rgb="FF000000"/>
        <rFont val="Segoe UI"/>
        <family val="2"/>
      </rPr>
      <t>30</t>
    </r>
  </si>
  <si>
    <t>clay; high plasticity</t>
  </si>
  <si>
    <r>
      <t>dd=600</t>
    </r>
    <r>
      <rPr>
        <sz val="9"/>
        <color rgb="FF000000"/>
        <rFont val="Symbol"/>
        <family val="1"/>
        <charset val="2"/>
      </rPr>
      <t>±</t>
    </r>
    <r>
      <rPr>
        <sz val="9"/>
        <color rgb="FF000000"/>
        <rFont val="Segoe UI"/>
        <family val="2"/>
      </rPr>
      <t>30</t>
    </r>
  </si>
  <si>
    <t>clay; very high plasticity</t>
  </si>
  <si>
    <t>WS-SO3</t>
  </si>
  <si>
    <r>
      <t>dd=850</t>
    </r>
    <r>
      <rPr>
        <sz val="9"/>
        <color rgb="FF000000"/>
        <rFont val="Symbol"/>
        <family val="1"/>
        <charset val="2"/>
      </rPr>
      <t>±</t>
    </r>
    <r>
      <rPr>
        <sz val="9"/>
        <color rgb="FF000000"/>
        <rFont val="Segoe UI"/>
        <family val="2"/>
      </rPr>
      <t>30</t>
    </r>
  </si>
  <si>
    <t>clay; medium plasticity</t>
  </si>
  <si>
    <t>silt; high plasticity</t>
  </si>
  <si>
    <r>
      <t>dd=1050</t>
    </r>
    <r>
      <rPr>
        <sz val="9"/>
        <color rgb="FF000000"/>
        <rFont val="Symbol"/>
        <family val="1"/>
        <charset val="2"/>
      </rPr>
      <t>±</t>
    </r>
    <r>
      <rPr>
        <sz val="9"/>
        <color rgb="FF000000"/>
        <rFont val="Segoe UI"/>
        <family val="2"/>
      </rPr>
      <t>30</t>
    </r>
  </si>
  <si>
    <r>
      <t>dd=630</t>
    </r>
    <r>
      <rPr>
        <sz val="9"/>
        <color rgb="FF000000"/>
        <rFont val="Symbol"/>
        <family val="1"/>
        <charset val="2"/>
      </rPr>
      <t>±</t>
    </r>
    <r>
      <rPr>
        <sz val="9"/>
        <color rgb="FF000000"/>
        <rFont val="Segoe UI"/>
        <family val="2"/>
      </rPr>
      <t>30</t>
    </r>
  </si>
  <si>
    <r>
      <t>dd=1500</t>
    </r>
    <r>
      <rPr>
        <sz val="9"/>
        <color rgb="FF000000"/>
        <rFont val="Symbol"/>
        <family val="1"/>
        <charset val="2"/>
      </rPr>
      <t>±</t>
    </r>
    <r>
      <rPr>
        <sz val="9"/>
        <color rgb="FF000000"/>
        <rFont val="Segoe UI"/>
        <family val="2"/>
      </rPr>
      <t>50</t>
    </r>
  </si>
  <si>
    <t>silt; medium plasticity</t>
  </si>
  <si>
    <r>
      <t>dd=1200</t>
    </r>
    <r>
      <rPr>
        <sz val="9"/>
        <color rgb="FF000000"/>
        <rFont val="Symbol"/>
        <family val="1"/>
        <charset val="2"/>
      </rPr>
      <t>±</t>
    </r>
    <r>
      <rPr>
        <sz val="9"/>
        <color rgb="FF000000"/>
        <rFont val="Segoe UI"/>
        <family val="2"/>
      </rPr>
      <t>50</t>
    </r>
  </si>
  <si>
    <t>clay-silt; medium plasticity</t>
  </si>
  <si>
    <r>
      <t>(</t>
    </r>
    <r>
      <rPr>
        <b/>
        <sz val="9"/>
        <color rgb="FFFFFFFF"/>
        <rFont val="Symbol"/>
        <family val="1"/>
        <charset val="2"/>
      </rPr>
      <t>r</t>
    </r>
    <r>
      <rPr>
        <b/>
        <vertAlign val="subscript"/>
        <sz val="9"/>
        <color rgb="FFFFFFFF"/>
        <rFont val="Segoe UI"/>
        <family val="2"/>
      </rPr>
      <t>wet</t>
    </r>
    <r>
      <rPr>
        <b/>
        <sz val="9"/>
        <color rgb="FFFFFFFF"/>
        <rFont val="Segoe UI"/>
        <family val="2"/>
      </rPr>
      <t>-d</t>
    </r>
    <r>
      <rPr>
        <b/>
        <vertAlign val="subscript"/>
        <sz val="9"/>
        <color rgb="FFFFFFFF"/>
        <rFont val="Segoe UI"/>
        <family val="2"/>
      </rPr>
      <t>ry)</t>
    </r>
    <r>
      <rPr>
        <b/>
        <sz val="9"/>
        <color rgb="FFFFFFFF"/>
        <rFont val="Segoe UI"/>
        <family val="2"/>
      </rPr>
      <t>/</t>
    </r>
    <r>
      <rPr>
        <b/>
        <sz val="9"/>
        <color rgb="FFFFFFFF"/>
        <rFont val="Symbol"/>
        <family val="1"/>
        <charset val="2"/>
      </rPr>
      <t>r</t>
    </r>
    <r>
      <rPr>
        <b/>
        <vertAlign val="subscript"/>
        <sz val="9"/>
        <color rgb="FFFFFFFF"/>
        <rFont val="Segoe UI"/>
        <family val="2"/>
      </rPr>
      <t>dry</t>
    </r>
    <r>
      <rPr>
        <b/>
        <sz val="9"/>
        <color rgb="FFFFFFFF"/>
        <rFont val="Segoe UI"/>
        <family val="2"/>
      </rPr>
      <t>x100</t>
    </r>
  </si>
  <si>
    <t>Yield stress at</t>
  </si>
  <si>
    <t>WS-APP</t>
  </si>
  <si>
    <r>
      <t>1100</t>
    </r>
    <r>
      <rPr>
        <sz val="9"/>
        <color rgb="FF000000"/>
        <rFont val="Symbol"/>
        <family val="1"/>
        <charset val="2"/>
      </rPr>
      <t>±</t>
    </r>
    <r>
      <rPr>
        <sz val="9"/>
        <color rgb="FF000000"/>
        <rFont val="Segoe UI"/>
        <family val="2"/>
      </rPr>
      <t>100</t>
    </r>
  </si>
  <si>
    <t>WS-BAPU</t>
  </si>
  <si>
    <r>
      <t>670</t>
    </r>
    <r>
      <rPr>
        <sz val="9"/>
        <color rgb="FF000000"/>
        <rFont val="Symbol"/>
        <family val="1"/>
        <charset val="2"/>
      </rPr>
      <t>±</t>
    </r>
    <r>
      <rPr>
        <sz val="9"/>
        <color rgb="FF000000"/>
        <rFont val="Segoe UI"/>
        <family val="2"/>
      </rPr>
      <t>30</t>
    </r>
  </si>
  <si>
    <r>
      <t>600</t>
    </r>
    <r>
      <rPr>
        <sz val="9"/>
        <color rgb="FF000000"/>
        <rFont val="Symbol"/>
        <family val="1"/>
        <charset val="2"/>
      </rPr>
      <t>±</t>
    </r>
    <r>
      <rPr>
        <sz val="9"/>
        <color rgb="FF000000"/>
        <rFont val="Segoe UI"/>
        <family val="2"/>
      </rPr>
      <t>30</t>
    </r>
  </si>
  <si>
    <r>
      <t>850</t>
    </r>
    <r>
      <rPr>
        <sz val="9"/>
        <color rgb="FF000000"/>
        <rFont val="Symbol"/>
        <family val="1"/>
        <charset val="2"/>
      </rPr>
      <t>±</t>
    </r>
    <r>
      <rPr>
        <sz val="9"/>
        <color rgb="FF000000"/>
        <rFont val="Segoe UI"/>
        <family val="2"/>
      </rPr>
      <t>30</t>
    </r>
  </si>
  <si>
    <r>
      <t>1050</t>
    </r>
    <r>
      <rPr>
        <sz val="9"/>
        <color rgb="FF000000"/>
        <rFont val="Symbol"/>
        <family val="1"/>
        <charset val="2"/>
      </rPr>
      <t>±</t>
    </r>
    <r>
      <rPr>
        <sz val="9"/>
        <color rgb="FF000000"/>
        <rFont val="Segoe UI"/>
        <family val="2"/>
      </rPr>
      <t>30</t>
    </r>
  </si>
  <si>
    <r>
      <t>630</t>
    </r>
    <r>
      <rPr>
        <sz val="9"/>
        <color rgb="FF000000"/>
        <rFont val="Symbol"/>
        <family val="1"/>
        <charset val="2"/>
      </rPr>
      <t>±</t>
    </r>
    <r>
      <rPr>
        <sz val="9"/>
        <color rgb="FF000000"/>
        <rFont val="Segoe UI"/>
        <family val="2"/>
      </rPr>
      <t>30</t>
    </r>
  </si>
  <si>
    <r>
      <t>1500</t>
    </r>
    <r>
      <rPr>
        <sz val="9"/>
        <color rgb="FF000000"/>
        <rFont val="Symbol"/>
        <family val="1"/>
        <charset val="2"/>
      </rPr>
      <t>±</t>
    </r>
    <r>
      <rPr>
        <sz val="9"/>
        <color rgb="FF000000"/>
        <rFont val="Segoe UI"/>
        <family val="2"/>
      </rPr>
      <t>50</t>
    </r>
  </si>
  <si>
    <r>
      <t>1200</t>
    </r>
    <r>
      <rPr>
        <sz val="9"/>
        <color rgb="FF000000"/>
        <rFont val="Symbol"/>
        <family val="1"/>
        <charset val="2"/>
      </rPr>
      <t>±</t>
    </r>
    <r>
      <rPr>
        <sz val="9"/>
        <color rgb="FF000000"/>
        <rFont val="Segoe UI"/>
        <family val="2"/>
      </rPr>
      <t>50</t>
    </r>
  </si>
  <si>
    <t>Water content =</t>
  </si>
  <si>
    <t>Table 14</t>
  </si>
  <si>
    <t xml:space="preserve">Table 15 </t>
  </si>
  <si>
    <t>Table 19</t>
  </si>
  <si>
    <t>Simple Grainsize analyses</t>
  </si>
  <si>
    <t>Sub samples over depth</t>
  </si>
  <si>
    <t>Consolidation test</t>
  </si>
  <si>
    <t>XRD Minerals</t>
  </si>
  <si>
    <t>Phase 1A Eromes</t>
  </si>
  <si>
    <t>v</t>
  </si>
  <si>
    <t>BB2_mud</t>
  </si>
  <si>
    <t>v*</t>
  </si>
  <si>
    <t>Scheldt</t>
  </si>
  <si>
    <t xml:space="preserve">Detailed grainsize analyses </t>
  </si>
  <si>
    <t>Phase 1C critical shear stress under flow-wave conditions</t>
  </si>
  <si>
    <t>Phase 1B roughness flume tests</t>
  </si>
  <si>
    <t>Phase 1A Flow (small) flume tests</t>
  </si>
  <si>
    <t xml:space="preserve">All experiments: Below Table 20 the results of experiments A, H, I, J and K are shown. </t>
  </si>
  <si>
    <t xml:space="preserve">MUSA sample and experiment overview </t>
  </si>
  <si>
    <r>
      <rPr>
        <sz val="9"/>
        <color theme="0"/>
        <rFont val="Segoe UI"/>
        <family val="2"/>
      </rPr>
      <t>kg/m</t>
    </r>
    <r>
      <rPr>
        <vertAlign val="superscript"/>
        <sz val="9"/>
        <color theme="0"/>
        <rFont val="Segoe UI"/>
        <family val="2"/>
      </rPr>
      <t>3</t>
    </r>
  </si>
  <si>
    <t>WS-TE2</t>
  </si>
  <si>
    <t xml:space="preserve">Table 1: Locations and coordinates from the larger (&gt;10L) samples. </t>
  </si>
  <si>
    <r>
      <rPr>
        <i/>
        <sz val="9"/>
        <rFont val="Segoe UI"/>
        <family val="2"/>
      </rPr>
      <t xml:space="preserve">Report reference: </t>
    </r>
    <r>
      <rPr>
        <u/>
        <sz val="9"/>
        <color theme="4"/>
        <rFont val="Segoe UI"/>
        <family val="2"/>
      </rPr>
      <t>11204950_TKI-MUSA_Laboratory_Experiments_Phase1AB_final.pdf</t>
    </r>
    <r>
      <rPr>
        <i/>
        <sz val="9"/>
        <rFont val="Segoe UI"/>
        <family val="2"/>
      </rPr>
      <t xml:space="preserve">  Chapter 3.2</t>
    </r>
  </si>
  <si>
    <r>
      <rPr>
        <i/>
        <sz val="9"/>
        <rFont val="Segoe UI"/>
        <family val="2"/>
      </rPr>
      <t xml:space="preserve">Report reference: </t>
    </r>
    <r>
      <rPr>
        <u/>
        <sz val="9"/>
        <color theme="4"/>
        <rFont val="Segoe UI"/>
        <family val="2"/>
      </rPr>
      <t>11204950_TKI-MUSA_Laboratory_Experiments_Phase1AB_final.pdf</t>
    </r>
    <r>
      <rPr>
        <i/>
        <sz val="9"/>
        <rFont val="Segoe UI"/>
        <family val="2"/>
      </rPr>
      <t xml:space="preserve">  Chapter 3.3.6.2</t>
    </r>
  </si>
  <si>
    <t xml:space="preserve">   </t>
  </si>
  <si>
    <r>
      <rPr>
        <i/>
        <sz val="9"/>
        <rFont val="Segoe UI"/>
        <family val="2"/>
      </rPr>
      <t xml:space="preserve">Report reference: </t>
    </r>
    <r>
      <rPr>
        <u/>
        <sz val="9"/>
        <color theme="4"/>
        <rFont val="Segoe UI"/>
        <family val="2"/>
      </rPr>
      <t>11204950_TKI-MUSA_Laboratory_Experiments_Phase1AB_final.pdf</t>
    </r>
    <r>
      <rPr>
        <i/>
        <sz val="9"/>
        <rFont val="Segoe UI"/>
        <family val="2"/>
      </rPr>
      <t xml:space="preserve">  Chapter 3.4.3, 3.4.4 &amp; 3.4.5 (Chapter 3.3 for methods) </t>
    </r>
  </si>
  <si>
    <r>
      <rPr>
        <i/>
        <sz val="9"/>
        <rFont val="Segoe UI"/>
        <family val="2"/>
      </rPr>
      <t xml:space="preserve">Report reference: </t>
    </r>
    <r>
      <rPr>
        <u/>
        <sz val="9"/>
        <color theme="4"/>
        <rFont val="Segoe UI"/>
        <family val="2"/>
      </rPr>
      <t>11204950_TKI-MUSA_Laboratory_Experiments_Phase1AB_final.pdf</t>
    </r>
    <r>
      <rPr>
        <i/>
        <sz val="9"/>
        <rFont val="Segoe UI"/>
        <family val="2"/>
      </rPr>
      <t xml:space="preserve"> Chapter 3.4.2 &amp; 3.4.4 (Chapter 3.3 for methods)</t>
    </r>
  </si>
  <si>
    <r>
      <rPr>
        <i/>
        <sz val="9"/>
        <rFont val="Segoe UI"/>
        <family val="2"/>
      </rPr>
      <t xml:space="preserve">Report reference: </t>
    </r>
    <r>
      <rPr>
        <u/>
        <sz val="9"/>
        <color theme="4"/>
        <rFont val="Segoe UI"/>
        <family val="2"/>
      </rPr>
      <t>11204950_TKI-MUSA_Laboratory_Experiments_Phase1AB_final.pdf</t>
    </r>
    <r>
      <rPr>
        <i/>
        <sz val="9"/>
        <rFont val="Segoe UI"/>
        <family val="2"/>
      </rPr>
      <t xml:space="preserve">  Chapter 3.4.6 (Chapter 3.3.4 for methods)</t>
    </r>
  </si>
  <si>
    <r>
      <rPr>
        <i/>
        <sz val="9"/>
        <rFont val="Segoe UI"/>
        <family val="2"/>
      </rPr>
      <t xml:space="preserve">Report reference: </t>
    </r>
    <r>
      <rPr>
        <u/>
        <sz val="9"/>
        <color theme="4"/>
        <rFont val="Segoe UI"/>
        <family val="2"/>
      </rPr>
      <t>11204950_TKI-MUSA_Laboratory_Experiments_Phase1AB_final.pdf</t>
    </r>
    <r>
      <rPr>
        <i/>
        <sz val="9"/>
        <rFont val="Segoe UI"/>
        <family val="2"/>
      </rPr>
      <t xml:space="preserve">  Chapter 3.4.3 (Chapter 3.3.3 for methods)</t>
    </r>
  </si>
  <si>
    <r>
      <rPr>
        <i/>
        <sz val="9"/>
        <rFont val="Segoe UI"/>
        <family val="2"/>
      </rPr>
      <t xml:space="preserve">Report reference: </t>
    </r>
    <r>
      <rPr>
        <u/>
        <sz val="9"/>
        <color theme="4"/>
        <rFont val="Segoe UI"/>
        <family val="2"/>
      </rPr>
      <t>11204950_TKI-MUSA_Laboratory_Experiments_Phase1AB_final.pdf</t>
    </r>
    <r>
      <rPr>
        <i/>
        <sz val="9"/>
        <rFont val="Segoe UI"/>
        <family val="2"/>
      </rPr>
      <t xml:space="preserve">  Chapter 3.4.7 (Chapter 3.3.6 for methods)</t>
    </r>
  </si>
  <si>
    <r>
      <rPr>
        <i/>
        <sz val="9"/>
        <rFont val="Segoe UI"/>
        <family val="2"/>
      </rPr>
      <t xml:space="preserve">Report reference: </t>
    </r>
    <r>
      <rPr>
        <u/>
        <sz val="9"/>
        <color theme="4"/>
        <rFont val="Segoe UI"/>
        <family val="2"/>
      </rPr>
      <t>11204950_TKI-MUSA_Laboratory_Experiments_Phase1AB_final.pdf</t>
    </r>
    <r>
      <rPr>
        <i/>
        <sz val="9"/>
        <rFont val="Segoe UI"/>
        <family val="2"/>
      </rPr>
      <t xml:space="preserve">  Chapter 3.4.8 (Chapter 3.3.7 for methods)</t>
    </r>
  </si>
  <si>
    <r>
      <rPr>
        <i/>
        <sz val="9"/>
        <rFont val="Segoe UI"/>
        <family val="2"/>
      </rPr>
      <t xml:space="preserve">Report reference: </t>
    </r>
    <r>
      <rPr>
        <u/>
        <sz val="9"/>
        <color theme="4"/>
        <rFont val="Segoe UI"/>
        <family val="2"/>
      </rPr>
      <t>11204950_TKI-MUSA_02B_v2_Labexperiments_phase1CD.pdf</t>
    </r>
    <r>
      <rPr>
        <i/>
        <sz val="9"/>
        <rFont val="Segoe UI"/>
        <family val="2"/>
      </rPr>
      <t xml:space="preserve"> Chapter 4.2 &amp; 4.3.3 (Chapter 3 for methods)</t>
    </r>
  </si>
  <si>
    <r>
      <rPr>
        <i/>
        <sz val="9"/>
        <rFont val="Segoe UI"/>
        <family val="2"/>
      </rPr>
      <t xml:space="preserve">Report reference: </t>
    </r>
    <r>
      <rPr>
        <u/>
        <sz val="9"/>
        <color theme="4"/>
        <rFont val="Segoe UI"/>
        <family val="2"/>
      </rPr>
      <t>11204950_TKI-MUSA_02B_v2_Labexperiments_phase1CD.pdf</t>
    </r>
    <r>
      <rPr>
        <i/>
        <sz val="9"/>
        <rFont val="Segoe UI"/>
        <family val="2"/>
      </rPr>
      <t xml:space="preserve"> Chapter 4.4.3 (Chapter 3 for methods)</t>
    </r>
  </si>
  <si>
    <t>WS-TE2a</t>
  </si>
  <si>
    <t>622a</t>
  </si>
  <si>
    <t>WS-TE2b</t>
  </si>
  <si>
    <t>622b</t>
  </si>
  <si>
    <t>WS-WAW1</t>
  </si>
  <si>
    <t>* Dry bulk density calculated instead of measured</t>
  </si>
  <si>
    <t>&gt;95</t>
  </si>
  <si>
    <r>
      <t xml:space="preserve">&lt; 2 </t>
    </r>
    <r>
      <rPr>
        <b/>
        <sz val="9"/>
        <color rgb="FFFFFFFF"/>
        <rFont val="Calibri"/>
        <family val="2"/>
      </rPr>
      <t>µ</t>
    </r>
    <r>
      <rPr>
        <b/>
        <sz val="9"/>
        <color rgb="FFFFFFFF"/>
        <rFont val="Segoe UI"/>
        <family val="2"/>
      </rPr>
      <t>m</t>
    </r>
  </si>
  <si>
    <t>&lt;6 µm</t>
  </si>
  <si>
    <r>
      <t>r</t>
    </r>
    <r>
      <rPr>
        <b/>
        <sz val="9"/>
        <color rgb="FFFFFFFF"/>
        <rFont val="Segoe UI"/>
        <family val="2"/>
      </rPr>
      <t xml:space="preserve"> = 100 kg/m³</t>
    </r>
  </si>
  <si>
    <r>
      <t>r</t>
    </r>
    <r>
      <rPr>
        <b/>
        <sz val="9"/>
        <color rgb="FFFFFFFF"/>
        <rFont val="Segoe UI"/>
        <family val="2"/>
      </rPr>
      <t xml:space="preserve"> = 200 kg/m³</t>
    </r>
  </si>
  <si>
    <r>
      <t>r</t>
    </r>
    <r>
      <rPr>
        <b/>
        <sz val="9"/>
        <color rgb="FFFFFFFF"/>
        <rFont val="Segoe UI"/>
        <family val="2"/>
      </rPr>
      <t xml:space="preserve"> = 300 kg/m³</t>
    </r>
  </si>
  <si>
    <r>
      <t xml:space="preserve">Percentage clay  (&lt;8 </t>
    </r>
    <r>
      <rPr>
        <b/>
        <sz val="9"/>
        <color theme="0"/>
        <rFont val="Calibri"/>
        <family val="2"/>
      </rPr>
      <t>µ</t>
    </r>
    <r>
      <rPr>
        <b/>
        <sz val="9"/>
        <color theme="0"/>
        <rFont val="Segoe UI"/>
        <family val="2"/>
      </rPr>
      <t>m)</t>
    </r>
  </si>
  <si>
    <r>
      <t xml:space="preserve">Percentage sand (&gt; 63 </t>
    </r>
    <r>
      <rPr>
        <b/>
        <sz val="9"/>
        <color theme="0"/>
        <rFont val="Calibri"/>
        <family val="2"/>
      </rPr>
      <t>µ</t>
    </r>
    <r>
      <rPr>
        <b/>
        <sz val="9"/>
        <color theme="0"/>
        <rFont val="Segoe UI"/>
        <family val="2"/>
      </rPr>
      <t>m)</t>
    </r>
  </si>
  <si>
    <t>WS-GR2a</t>
  </si>
  <si>
    <t>WS-GR2b</t>
  </si>
  <si>
    <t>Oosterweel</t>
  </si>
  <si>
    <t>Ba4</t>
  </si>
  <si>
    <t>App</t>
  </si>
  <si>
    <r>
      <t>Table 2: Summary of surface</t>
    </r>
    <r>
      <rPr>
        <sz val="9"/>
        <color rgb="FF0A28A3"/>
        <rFont val="Segoe UI"/>
        <family val="2"/>
      </rPr>
      <t> </t>
    </r>
    <r>
      <rPr>
        <i/>
        <sz val="9"/>
        <color theme="1"/>
        <rFont val="Segoe UI"/>
        <family val="2"/>
      </rPr>
      <t xml:space="preserve">samples collected at Noordpolderzijl (NPZ), Western Scheldt (WS), Holwerd, Bengal Bay and Plym with correspondent location codes from MONEOS-Rijkswaterstaat stations (RWS) if applicable, bulk densities, percentage of sand/mud/clay and in </t>
    </r>
    <r>
      <rPr>
        <b/>
        <i/>
        <sz val="9"/>
        <color theme="1"/>
        <rFont val="Segoe UI"/>
        <family val="2"/>
      </rPr>
      <t>bold</t>
    </r>
    <r>
      <rPr>
        <i/>
        <sz val="9"/>
        <color theme="1"/>
        <rFont val="Segoe UI"/>
        <family val="2"/>
      </rPr>
      <t xml:space="preserve"> the locations where the larger samples were also collected.</t>
    </r>
  </si>
  <si>
    <t xml:space="preserve">Table 3: Summary of sand percentage, wet density and dry density for samples taken from different dephts. </t>
  </si>
  <si>
    <t>Table 5</t>
  </si>
  <si>
    <t xml:space="preserve">Table 4: Grainsize curve data for the bigger surface samples which where selected to be used in the flume experiments. </t>
  </si>
  <si>
    <t xml:space="preserve">Table 5: d50, d90, densities, percentages sand and smaller fractions as well as the organic matter fraction for the bigger surface samples used in the flume. </t>
  </si>
  <si>
    <t>Table 6: Liquid and plasticity limits (Atterberg Limits) and Plasticity Index. Water content=[(wet density-dry density)/dry density] x 100%; Percentage &lt; 2 m and Percentage &lt; 8 m based on SE/HY-methods.</t>
  </si>
  <si>
    <t>Table 7: Yield stress values of selected surface samples.</t>
  </si>
  <si>
    <t xml:space="preserve">Table 8: Summary of the consolidation test results. </t>
  </si>
  <si>
    <r>
      <t>Table 9: Detailed summary of the 100 kg/m</t>
    </r>
    <r>
      <rPr>
        <i/>
        <vertAlign val="superscript"/>
        <sz val="9"/>
        <color theme="1"/>
        <rFont val="Segoe UI"/>
        <family val="2"/>
      </rPr>
      <t>3</t>
    </r>
    <r>
      <rPr>
        <i/>
        <sz val="9"/>
        <color theme="1"/>
        <rFont val="Segoe UI"/>
        <family val="2"/>
      </rPr>
      <t xml:space="preserve"> original dry density consolidation test. </t>
    </r>
  </si>
  <si>
    <t xml:space="preserve">Table 10 </t>
  </si>
  <si>
    <t xml:space="preserve">Table 10: Summary of the minerological composition and dominant minerals in fraction &lt; 10 mm. The experiments to obtain this data were executed by Utrecht University. </t>
  </si>
  <si>
    <t xml:space="preserve">Table 11: Velocity depth profiles of the small flume by different depth average velocities. </t>
  </si>
  <si>
    <t>Table 11</t>
  </si>
  <si>
    <t xml:space="preserve">Table 12 </t>
  </si>
  <si>
    <t>Table 13</t>
  </si>
  <si>
    <t xml:space="preserve">Table 12: Summary of the results of all the small flume tests (flow only). The Bed Type is defined as follows (after Van Rijn, 2018): Low Density (&lt; 400 kg/m3), Low Medium Density (400-800 kg/m3), Medium High Density (800-1200 kg/m3) and High Density (&gt;1200 kg/m3). </t>
  </si>
  <si>
    <t xml:space="preserve">Table 13: Summary of table 13 (less extensive report version). </t>
  </si>
  <si>
    <t xml:space="preserve">Table 14: Summary results of all EROMES tests. The type of beds are defined as follows (after Van Rijn, 2018): Low Density (&lt; 400 kg/m3), Low Medium Density (400-800 kg/m3), Medium High Density (800-1200 kg/m3) and High Density (&gt;1200 kg/m3). </t>
  </si>
  <si>
    <t>Table 15: Phase 1B, Flow flume experiments summary.</t>
  </si>
  <si>
    <t>Table 16</t>
  </si>
  <si>
    <t>Table 16: Phase 1C. Experiments with sand for assessing the critical shear for combined waves and currents -&gt; Soulsby vs Van Rijn equations.</t>
  </si>
  <si>
    <t>Table 17: Examples of bed shear stress under Waves and Currents at WP wave and flow flume.</t>
  </si>
  <si>
    <t>Table 18: Critical shear stress under waves and currents (experiments from both Phase 1C and 1D).</t>
  </si>
  <si>
    <t xml:space="preserve">Table 19: Phase 1D. Summary of all the wave and current experiments executed in the large flume at WP. </t>
  </si>
  <si>
    <r>
      <rPr>
        <i/>
        <sz val="9"/>
        <rFont val="Segoe UI"/>
        <family val="2"/>
      </rPr>
      <t xml:space="preserve">Report reference: </t>
    </r>
    <r>
      <rPr>
        <u/>
        <sz val="9"/>
        <color theme="4"/>
        <rFont val="Segoe UI"/>
        <family val="2"/>
      </rPr>
      <t>11204950_TKI-MUSA_Laboratory_Experiments_Phase1AB_final.pdf</t>
    </r>
    <r>
      <rPr>
        <i/>
        <sz val="9"/>
        <rFont val="Segoe UI"/>
        <family val="2"/>
      </rPr>
      <t xml:space="preserve">  Chapter 4.2, 4.3 &amp; 4.4.2 (Chapter 3.3.6 &amp; 3.3.7 for methods)</t>
    </r>
  </si>
  <si>
    <t>Clay/Silt ratio</t>
  </si>
  <si>
    <t>clay/silt ratio</t>
  </si>
  <si>
    <r>
      <t>Clay/Silt ratio</t>
    </r>
    <r>
      <rPr>
        <b/>
        <vertAlign val="superscript"/>
        <sz val="9"/>
        <color theme="0"/>
        <rFont val="Segoe UI"/>
        <family val="2"/>
      </rPr>
      <t>1</t>
    </r>
  </si>
  <si>
    <t>1: dry density computed from wet density instead of measured</t>
  </si>
  <si>
    <t>2: fluffly layer erosion</t>
  </si>
  <si>
    <t>3: from phase 1A (sheet 7. Results Flume Phase 1A)</t>
  </si>
  <si>
    <t>4: density from top fluffy layer</t>
  </si>
  <si>
    <r>
      <t xml:space="preserve">1: the clay/silt ratio is defined as the clay fraction divided by the mud fraction, i.e. it is the fraction clay in the fines &lt; 63 </t>
    </r>
    <r>
      <rPr>
        <b/>
        <sz val="9"/>
        <color theme="1"/>
        <rFont val="Calibri"/>
        <family val="2"/>
      </rPr>
      <t>µ</t>
    </r>
    <r>
      <rPr>
        <b/>
        <sz val="9"/>
        <color theme="1"/>
        <rFont val="Segoe UI"/>
        <family val="2"/>
      </rPr>
      <t>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</si>
</sst>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000"/>
    <numFmt numFmtId="166" formatCode="d/mm/yy\ h:mm;@"/>
    <numFmt numFmtId="167" formatCode="0.000"/>
    <numFmt numFmtId="168" formatCode="#,##0.000"/>
    <numFmt numFmtId="169" formatCode="_(&quot;$&quot;* #,##0.00_);_(&quot;$&quot;* \(#,##0.00\);_(&quot;$&quot;* &quot;-&quot;??_);_(@_)"/>
    <numFmt numFmtId="170" formatCode="_-&quot;€&quot;\ * #,##0.00_-;_-&quot;€&quot;\ * #,##0.00\-;_-&quot;€&quot;\ * &quot;-&quot;??_-;_-@_-"/>
  </numFmts>
  <fonts count="61">
    <font>
      <sz val="11"/>
      <color theme="1"/>
      <name val="Calibri"/>
      <family val="2"/>
      <scheme val="minor"/>
    </font>
    <font>
      <i/>
      <sz val="9"/>
      <color theme="1"/>
      <name val="Segoe UI"/>
      <family val="2"/>
    </font>
    <font>
      <b/>
      <i/>
      <sz val="9"/>
      <color theme="1"/>
      <name val="Segoe UI"/>
      <family val="2"/>
    </font>
    <font>
      <i/>
      <sz val="8.5"/>
      <color rgb="FF000000"/>
      <name val="Arial"/>
      <family val="2"/>
    </font>
    <font>
      <i/>
      <sz val="10"/>
      <color theme="1"/>
      <name val="Segoe UI"/>
      <family val="2"/>
    </font>
    <font>
      <b/>
      <sz val="9"/>
      <name val="Segoe UI"/>
      <family val="2"/>
    </font>
    <font>
      <b/>
      <sz val="9"/>
      <color rgb="FFFFFFFF"/>
      <name val="Segoe UI"/>
      <family val="2"/>
    </font>
    <font>
      <sz val="8"/>
      <name val="Calibri"/>
      <family val="2"/>
      <scheme val="minor"/>
    </font>
    <font>
      <b/>
      <sz val="9"/>
      <color theme="0"/>
      <name val="Segoe UI"/>
      <family val="2"/>
    </font>
    <font>
      <sz val="11"/>
      <color theme="1"/>
      <name val="Segoe UI"/>
      <family val="2"/>
    </font>
    <font>
      <b/>
      <sz val="11"/>
      <color theme="0"/>
      <name val="Segoe UI"/>
      <family val="2"/>
    </font>
    <font>
      <b/>
      <sz val="9"/>
      <color theme="1"/>
      <name val="Segoe UI"/>
      <family val="2"/>
    </font>
    <font>
      <b/>
      <vertAlign val="superscript"/>
      <sz val="9"/>
      <color theme="0"/>
      <name val="Segoe UI"/>
      <family val="2"/>
    </font>
    <font>
      <sz val="9"/>
      <color theme="1"/>
      <name val="Segoe UI"/>
      <family val="2"/>
    </font>
    <font>
      <sz val="9"/>
      <color rgb="FF000000"/>
      <name val="Segoe UI"/>
      <family val="2"/>
    </font>
    <font>
      <sz val="11"/>
      <color rgb="FFFF0000"/>
      <name val="Calibri"/>
      <family val="2"/>
      <scheme val="minor"/>
    </font>
    <font>
      <sz val="10"/>
      <color theme="1"/>
      <name val="Segoe UI"/>
      <family val="2"/>
    </font>
    <font>
      <sz val="11"/>
      <name val="Calibri"/>
      <family val="2"/>
      <scheme val="minor"/>
    </font>
    <font>
      <i/>
      <sz val="11"/>
      <name val="Calibri"/>
      <family val="2"/>
      <scheme val="minor"/>
    </font>
    <font>
      <b/>
      <sz val="16"/>
      <name val="Calibri"/>
      <family val="2"/>
      <scheme val="minor"/>
    </font>
    <font>
      <i/>
      <sz val="11"/>
      <color rgb="FFFF0000"/>
      <name val="Calibri"/>
      <family val="2"/>
      <scheme val="minor"/>
    </font>
    <font>
      <b/>
      <sz val="10"/>
      <color theme="0"/>
      <name val="Segoe UI"/>
      <family val="2"/>
    </font>
    <font>
      <sz val="10"/>
      <color rgb="FFFF0000"/>
      <name val="Segoe UI"/>
      <family val="2"/>
    </font>
    <font>
      <sz val="10"/>
      <name val="Segoe UI"/>
      <family val="2"/>
    </font>
    <font>
      <sz val="11"/>
      <color theme="1"/>
      <name val="Calibri"/>
      <family val="2"/>
      <scheme val="minor"/>
    </font>
    <font>
      <sz val="10"/>
      <name val="Arial"/>
      <family val="2"/>
    </font>
    <font>
      <b/>
      <vertAlign val="subscript"/>
      <sz val="9"/>
      <color rgb="FFFFFFFF"/>
      <name val="Segoe UI"/>
      <family val="2"/>
    </font>
    <font>
      <sz val="9"/>
      <color theme="0"/>
      <name val="Segoe UI"/>
      <family val="2"/>
    </font>
    <font>
      <sz val="9"/>
      <color rgb="FF0A28A3"/>
      <name val="Segoe UI"/>
      <family val="2"/>
    </font>
    <font>
      <sz val="9"/>
      <color theme="1"/>
      <name val="Symbol"/>
      <family val="1"/>
      <charset val="2"/>
    </font>
    <font>
      <i/>
      <sz val="9"/>
      <color rgb="FF000000"/>
      <name val="Segoe UI"/>
      <family val="2"/>
    </font>
    <font>
      <b/>
      <sz val="9"/>
      <color rgb="FF000000"/>
      <name val="Segoe UI"/>
      <family val="2"/>
    </font>
    <font>
      <vertAlign val="superscript"/>
      <sz val="9"/>
      <color rgb="FF000000"/>
      <name val="Segoe UI"/>
      <family val="2"/>
    </font>
    <font>
      <vertAlign val="superscript"/>
      <sz val="9"/>
      <color theme="0"/>
      <name val="Segoe UI"/>
      <family val="2"/>
    </font>
    <font>
      <sz val="9"/>
      <color rgb="FFFFFFFF"/>
      <name val="Segoe UI"/>
      <family val="2"/>
    </font>
    <font>
      <b/>
      <sz val="9"/>
      <color theme="0"/>
      <name val="Segoe UI "/>
    </font>
    <font>
      <b/>
      <sz val="9"/>
      <color rgb="FFFFFFFF"/>
      <name val="Segoe UI "/>
    </font>
    <font>
      <sz val="9"/>
      <color rgb="FFFFFFFF"/>
      <name val="Segoe UI "/>
    </font>
    <font>
      <sz val="9"/>
      <color rgb="FF000000"/>
      <name val="Segoe UI "/>
    </font>
    <font>
      <b/>
      <sz val="9"/>
      <color rgb="FF000000"/>
      <name val="Segoe UI "/>
    </font>
    <font>
      <sz val="9"/>
      <color theme="1"/>
      <name val="Segoe UI "/>
    </font>
    <font>
      <b/>
      <vertAlign val="subscript"/>
      <sz val="9"/>
      <color theme="0"/>
      <name val="Segoe UI"/>
      <family val="2"/>
    </font>
    <font>
      <i/>
      <vertAlign val="superscript"/>
      <sz val="9"/>
      <color theme="1"/>
      <name val="Segoe UI"/>
      <family val="2"/>
    </font>
    <font>
      <vertAlign val="superscript"/>
      <sz val="9"/>
      <color theme="1"/>
      <name val="Segoe UI"/>
      <family val="2"/>
    </font>
    <font>
      <vertAlign val="subscript"/>
      <sz val="9"/>
      <color rgb="FF000000"/>
      <name val="Segoe UI"/>
      <family val="2"/>
    </font>
    <font>
      <b/>
      <sz val="9"/>
      <color theme="0"/>
      <name val="Segoe UI  "/>
    </font>
    <font>
      <b/>
      <sz val="9"/>
      <color rgb="FFFFFFFF"/>
      <name val="Segoe UI  "/>
    </font>
    <font>
      <sz val="9"/>
      <color theme="0"/>
      <name val="Segoe UI  "/>
    </font>
    <font>
      <sz val="9"/>
      <color rgb="FF000000"/>
      <name val="Segoe UI  "/>
    </font>
    <font>
      <vertAlign val="subscript"/>
      <sz val="9"/>
      <color rgb="FF000000"/>
      <name val="Segoe UI  "/>
    </font>
    <font>
      <sz val="9"/>
      <color theme="1"/>
      <name val="Segoe UI  "/>
    </font>
    <font>
      <b/>
      <sz val="9"/>
      <color theme="1"/>
      <name val="Segoe UI  "/>
    </font>
    <font>
      <b/>
      <sz val="9"/>
      <color rgb="FFFFFFFF"/>
      <name val="Symbol"/>
      <family val="1"/>
      <charset val="2"/>
    </font>
    <font>
      <sz val="9"/>
      <color rgb="FF000000"/>
      <name val="Symbol"/>
      <family val="1"/>
      <charset val="2"/>
    </font>
    <font>
      <u/>
      <sz val="11"/>
      <color theme="10"/>
      <name val="Calibri"/>
      <family val="2"/>
      <scheme val="minor"/>
    </font>
    <font>
      <i/>
      <u/>
      <sz val="9"/>
      <color theme="4"/>
      <name val="Segoe UI"/>
      <family val="2"/>
    </font>
    <font>
      <i/>
      <sz val="9"/>
      <name val="Segoe UI"/>
      <family val="2"/>
    </font>
    <font>
      <u/>
      <sz val="9"/>
      <color theme="4"/>
      <name val="Segoe UI"/>
      <family val="2"/>
    </font>
    <font>
      <b/>
      <sz val="9"/>
      <color rgb="FFFFFFFF"/>
      <name val="Calibri"/>
      <family val="2"/>
    </font>
    <font>
      <b/>
      <sz val="9"/>
      <color theme="0"/>
      <name val="Calibri"/>
      <family val="2"/>
    </font>
    <font>
      <b/>
      <sz val="9"/>
      <color theme="1"/>
      <name val="Calibri"/>
      <family val="2"/>
    </font>
  </fonts>
  <fills count="12">
    <fill>
      <patternFill patternType="none"/>
    </fill>
    <fill>
      <patternFill patternType="gray125"/>
    </fill>
    <fill>
      <patternFill patternType="solid">
        <fgColor rgb="FF4D3202"/>
        <bgColor indexed="64"/>
      </patternFill>
    </fill>
    <fill>
      <patternFill patternType="solid">
        <fgColor rgb="FFDBD8CC"/>
        <bgColor indexed="64"/>
      </patternFill>
    </fill>
    <fill>
      <patternFill patternType="solid">
        <fgColor rgb="FFE8E2CD"/>
        <bgColor indexed="64"/>
      </patternFill>
    </fill>
    <fill>
      <patternFill patternType="solid">
        <fgColor rgb="FF4E3302"/>
        <bgColor indexed="64"/>
      </patternFill>
    </fill>
    <fill>
      <patternFill patternType="solid">
        <fgColor rgb="FFFFFF00"/>
        <bgColor indexed="64"/>
      </patternFill>
    </fill>
    <fill>
      <patternFill patternType="solid">
        <fgColor rgb="FF002E41"/>
        <bgColor indexed="64"/>
      </patternFill>
    </fill>
    <fill>
      <patternFill patternType="solid">
        <fgColor rgb="FFBFDCE5"/>
        <bgColor indexed="64"/>
      </patternFill>
    </fill>
    <fill>
      <patternFill patternType="solid">
        <fgColor theme="8" tint="0.79998168889431442"/>
        <bgColor indexed="64"/>
      </patternFill>
    </fill>
    <fill>
      <patternFill patternType="solid">
        <fgColor theme="1"/>
        <bgColor indexed="64"/>
      </patternFill>
    </fill>
    <fill>
      <patternFill patternType="solid">
        <fgColor theme="4" tint="0.79998168889431442"/>
        <bgColor indexed="64"/>
      </patternFill>
    </fill>
  </fills>
  <borders count="97">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
      <left/>
      <right style="medium">
        <color rgb="FFFFFFFF"/>
      </right>
      <top style="medium">
        <color rgb="FFFFFFFF"/>
      </top>
      <bottom/>
      <diagonal/>
    </border>
    <border>
      <left/>
      <right style="medium">
        <color rgb="FFFFFFFF"/>
      </right>
      <top/>
      <bottom style="medium">
        <color rgb="FFFFFFFF"/>
      </bottom>
      <diagonal/>
    </border>
    <border>
      <left/>
      <right style="medium">
        <color rgb="FFFFFFFF"/>
      </right>
      <top/>
      <bottom/>
      <diagonal/>
    </border>
    <border>
      <left style="medium">
        <color indexed="64"/>
      </left>
      <right/>
      <top/>
      <bottom/>
      <diagonal/>
    </border>
    <border>
      <left style="medium">
        <color indexed="64"/>
      </left>
      <right/>
      <top/>
      <bottom style="medium">
        <color indexed="64"/>
      </bottom>
      <diagonal/>
    </border>
    <border>
      <left style="medium">
        <color theme="0"/>
      </left>
      <right style="medium">
        <color theme="0"/>
      </right>
      <top style="medium">
        <color theme="0"/>
      </top>
      <bottom style="medium">
        <color theme="0"/>
      </bottom>
      <diagonal/>
    </border>
    <border>
      <left style="medium">
        <color indexed="64"/>
      </left>
      <right style="medium">
        <color theme="0"/>
      </right>
      <top style="medium">
        <color indexed="64"/>
      </top>
      <bottom style="medium">
        <color theme="0"/>
      </bottom>
      <diagonal/>
    </border>
    <border>
      <left style="medium">
        <color theme="0"/>
      </left>
      <right style="medium">
        <color theme="0"/>
      </right>
      <top style="medium">
        <color indexed="64"/>
      </top>
      <bottom style="medium">
        <color theme="0"/>
      </bottom>
      <diagonal/>
    </border>
    <border>
      <left style="medium">
        <color indexed="64"/>
      </left>
      <right style="medium">
        <color theme="0"/>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medium">
        <color indexed="64"/>
      </left>
      <right style="medium">
        <color theme="0"/>
      </right>
      <top style="medium">
        <color theme="0"/>
      </top>
      <bottom style="medium">
        <color indexed="64"/>
      </bottom>
      <diagonal/>
    </border>
    <border>
      <left style="medium">
        <color theme="0"/>
      </left>
      <right style="medium">
        <color theme="0"/>
      </right>
      <top style="medium">
        <color theme="0"/>
      </top>
      <bottom style="medium">
        <color indexed="64"/>
      </bottom>
      <diagonal/>
    </border>
    <border>
      <left style="medium">
        <color theme="0"/>
      </left>
      <right style="medium">
        <color indexed="64"/>
      </right>
      <top style="medium">
        <color theme="0"/>
      </top>
      <bottom style="medium">
        <color indexed="64"/>
      </bottom>
      <diagonal/>
    </border>
    <border>
      <left style="medium">
        <color indexed="64"/>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style="medium">
        <color indexed="64"/>
      </right>
      <top style="medium">
        <color theme="0"/>
      </top>
      <bottom/>
      <diagonal/>
    </border>
    <border>
      <left style="medium">
        <color theme="0"/>
      </left>
      <right style="medium">
        <color indexed="64"/>
      </right>
      <top style="medium">
        <color indexed="64"/>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thin">
        <color theme="0"/>
      </left>
      <right style="thin">
        <color theme="0"/>
      </right>
      <top style="thin">
        <color theme="0"/>
      </top>
      <bottom style="thin">
        <color theme="0"/>
      </bottom>
      <diagonal/>
    </border>
    <border>
      <left style="thin">
        <color theme="0"/>
      </left>
      <right/>
      <top/>
      <bottom/>
      <diagonal/>
    </border>
    <border>
      <left/>
      <right/>
      <top style="thin">
        <color theme="0"/>
      </top>
      <bottom style="medium">
        <color theme="0"/>
      </bottom>
      <diagonal/>
    </border>
    <border>
      <left style="thin">
        <color theme="0"/>
      </left>
      <right style="thin">
        <color theme="0"/>
      </right>
      <top style="thin">
        <color theme="0"/>
      </top>
      <bottom style="medium">
        <color theme="0"/>
      </bottom>
      <diagonal/>
    </border>
    <border>
      <left style="medium">
        <color theme="0"/>
      </left>
      <right style="medium">
        <color theme="0"/>
      </right>
      <top/>
      <bottom/>
      <diagonal/>
    </border>
    <border>
      <left style="medium">
        <color rgb="FFFFFFFF"/>
      </left>
      <right style="medium">
        <color rgb="FFFFFFFF"/>
      </right>
      <top/>
      <bottom/>
      <diagonal/>
    </border>
    <border>
      <left style="medium">
        <color rgb="FFFFFFFF"/>
      </left>
      <right style="medium">
        <color rgb="FFFFFFFF"/>
      </right>
      <top/>
      <bottom style="medium">
        <color theme="0"/>
      </bottom>
      <diagonal/>
    </border>
    <border>
      <left/>
      <right/>
      <top style="medium">
        <color theme="0"/>
      </top>
      <bottom/>
      <diagonal/>
    </border>
    <border>
      <left style="medium">
        <color rgb="FFFFFFFF"/>
      </left>
      <right style="medium">
        <color rgb="FFFFFFFF"/>
      </right>
      <top/>
      <bottom style="thin">
        <color theme="0"/>
      </bottom>
      <diagonal/>
    </border>
    <border>
      <left style="medium">
        <color rgb="FFFFFFFF"/>
      </left>
      <right style="medium">
        <color rgb="FFFFFFFF"/>
      </right>
      <top style="thin">
        <color theme="0"/>
      </top>
      <bottom style="medium">
        <color rgb="FFFFFFFF"/>
      </bottom>
      <diagonal/>
    </border>
    <border>
      <left style="medium">
        <color rgb="FFFFFFFF"/>
      </left>
      <right style="medium">
        <color rgb="FFFFFFFF"/>
      </right>
      <top style="thin">
        <color theme="0"/>
      </top>
      <bottom style="thin">
        <color theme="0"/>
      </bottom>
      <diagonal/>
    </border>
    <border>
      <left style="medium">
        <color rgb="FFFFFFFF"/>
      </left>
      <right style="medium">
        <color rgb="FFFFFFFF"/>
      </right>
      <top style="thin">
        <color theme="0"/>
      </top>
      <bottom/>
      <diagonal/>
    </border>
    <border>
      <left style="medium">
        <color rgb="FFFFFFFF"/>
      </left>
      <right style="medium">
        <color rgb="FFFFFFFF"/>
      </right>
      <top style="medium">
        <color theme="0"/>
      </top>
      <bottom style="thin">
        <color theme="0"/>
      </bottom>
      <diagonal/>
    </border>
    <border>
      <left style="medium">
        <color theme="0"/>
      </left>
      <right style="medium">
        <color theme="0"/>
      </right>
      <top style="medium">
        <color rgb="FFFFFFFF"/>
      </top>
      <bottom/>
      <diagonal/>
    </border>
    <border>
      <left style="medium">
        <color rgb="FFFFFFFF"/>
      </left>
      <right style="medium">
        <color theme="0"/>
      </right>
      <top style="medium">
        <color rgb="FFFFFFFF"/>
      </top>
      <bottom/>
      <diagonal/>
    </border>
    <border>
      <left style="medium">
        <color rgb="FFFFFFFF"/>
      </left>
      <right style="medium">
        <color theme="0"/>
      </right>
      <top/>
      <bottom/>
      <diagonal/>
    </border>
    <border>
      <left/>
      <right style="medium">
        <color theme="0"/>
      </right>
      <top/>
      <bottom/>
      <diagonal/>
    </border>
    <border>
      <left/>
      <right/>
      <top style="medium">
        <color theme="0"/>
      </top>
      <bottom style="medium">
        <color theme="0"/>
      </bottom>
      <diagonal/>
    </border>
    <border>
      <left/>
      <right/>
      <top style="medium">
        <color rgb="FFFFFFFF"/>
      </top>
      <bottom/>
      <diagonal/>
    </border>
    <border>
      <left style="medium">
        <color rgb="FFFFFFFF"/>
      </left>
      <right style="medium">
        <color rgb="FFFFFFFF"/>
      </right>
      <top style="medium">
        <color theme="0"/>
      </top>
      <bottom/>
      <diagonal/>
    </border>
    <border>
      <left style="medium">
        <color rgb="FFFFFFFF"/>
      </left>
      <right style="medium">
        <color theme="0"/>
      </right>
      <top style="medium">
        <color theme="0"/>
      </top>
      <bottom/>
      <diagonal/>
    </border>
    <border>
      <left/>
      <right style="medium">
        <color rgb="FFFFFFFF"/>
      </right>
      <top style="medium">
        <color theme="0"/>
      </top>
      <bottom/>
      <diagonal/>
    </border>
    <border>
      <left/>
      <right/>
      <top/>
      <bottom style="medium">
        <color rgb="FFFFFFFF"/>
      </bottom>
      <diagonal/>
    </border>
    <border>
      <left/>
      <right/>
      <top style="thin">
        <color theme="0"/>
      </top>
      <bottom style="thin">
        <color theme="0"/>
      </bottom>
      <diagonal/>
    </border>
    <border>
      <left style="medium">
        <color rgb="FFFFFFFF"/>
      </left>
      <right/>
      <top/>
      <bottom style="medium">
        <color rgb="FFFFFFFF"/>
      </bottom>
      <diagonal/>
    </border>
    <border>
      <left style="thin">
        <color theme="0"/>
      </left>
      <right style="thin">
        <color theme="0"/>
      </right>
      <top style="medium">
        <color theme="0"/>
      </top>
      <bottom style="medium">
        <color theme="0"/>
      </bottom>
      <diagonal/>
    </border>
    <border>
      <left/>
      <right/>
      <top style="medium">
        <color rgb="FFFFFFFF"/>
      </top>
      <bottom style="medium">
        <color rgb="FFFFFFFF"/>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top/>
      <bottom style="thin">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rgb="FFFFFFFF"/>
      </left>
      <right/>
      <top style="medium">
        <color theme="0"/>
      </top>
      <bottom style="medium">
        <color theme="0"/>
      </bottom>
      <diagonal/>
    </border>
    <border>
      <left style="medium">
        <color rgb="FFFFFFFF"/>
      </left>
      <right/>
      <top/>
      <bottom/>
      <diagonal/>
    </border>
    <border>
      <left style="medium">
        <color rgb="FFFFFFFF"/>
      </left>
      <right/>
      <top style="medium">
        <color rgb="FFFFFFFF"/>
      </top>
      <bottom/>
      <diagonal/>
    </border>
    <border>
      <left style="medium">
        <color rgb="FFFFFFFF"/>
      </left>
      <right style="thin">
        <color theme="0"/>
      </right>
      <top style="medium">
        <color theme="0"/>
      </top>
      <bottom style="medium">
        <color theme="0"/>
      </bottom>
      <diagonal/>
    </border>
    <border>
      <left/>
      <right/>
      <top/>
      <bottom style="medium">
        <color theme="0"/>
      </bottom>
      <diagonal/>
    </border>
    <border>
      <left style="thin">
        <color theme="0"/>
      </left>
      <right style="thin">
        <color theme="0"/>
      </right>
      <top/>
      <bottom style="medium">
        <color theme="0"/>
      </bottom>
      <diagonal/>
    </border>
    <border>
      <left/>
      <right style="medium">
        <color theme="0"/>
      </right>
      <top style="thin">
        <color theme="0"/>
      </top>
      <bottom/>
      <diagonal/>
    </border>
    <border>
      <left/>
      <right style="medium">
        <color theme="0"/>
      </right>
      <top/>
      <bottom style="medium">
        <color rgb="FFFFFFFF"/>
      </bottom>
      <diagonal/>
    </border>
    <border>
      <left style="medium">
        <color theme="0"/>
      </left>
      <right/>
      <top style="medium">
        <color theme="0"/>
      </top>
      <bottom/>
      <diagonal/>
    </border>
    <border>
      <left style="medium">
        <color rgb="FFFFFFFF"/>
      </left>
      <right/>
      <top/>
      <bottom style="medium">
        <color theme="0"/>
      </bottom>
      <diagonal/>
    </border>
    <border>
      <left/>
      <right style="medium">
        <color theme="0"/>
      </right>
      <top style="medium">
        <color theme="0"/>
      </top>
      <bottom/>
      <diagonal/>
    </border>
    <border>
      <left style="medium">
        <color theme="0"/>
      </left>
      <right/>
      <top/>
      <bottom style="medium">
        <color theme="0"/>
      </bottom>
      <diagonal/>
    </border>
    <border>
      <left/>
      <right style="medium">
        <color theme="0"/>
      </right>
      <top/>
      <bottom style="medium">
        <color theme="0"/>
      </bottom>
      <diagonal/>
    </border>
    <border>
      <left style="thin">
        <color theme="0"/>
      </left>
      <right/>
      <top style="thin">
        <color theme="0"/>
      </top>
      <bottom/>
      <diagonal/>
    </border>
    <border>
      <left style="medium">
        <color theme="0"/>
      </left>
      <right/>
      <top style="thin">
        <color theme="0"/>
      </top>
      <bottom style="thin">
        <color theme="0"/>
      </bottom>
      <diagonal/>
    </border>
    <border>
      <left style="medium">
        <color theme="0"/>
      </left>
      <right style="thin">
        <color theme="0"/>
      </right>
      <top/>
      <bottom style="thin">
        <color theme="0"/>
      </bottom>
      <diagonal/>
    </border>
    <border>
      <left style="medium">
        <color theme="0"/>
      </left>
      <right style="thin">
        <color theme="0"/>
      </right>
      <top style="thin">
        <color theme="0"/>
      </top>
      <bottom style="medium">
        <color theme="0"/>
      </bottom>
      <diagonal/>
    </border>
    <border>
      <left style="medium">
        <color theme="0"/>
      </left>
      <right/>
      <top style="thin">
        <color theme="0"/>
      </top>
      <bottom/>
      <diagonal/>
    </border>
    <border>
      <left style="medium">
        <color theme="0"/>
      </left>
      <right/>
      <top/>
      <bottom/>
      <diagonal/>
    </border>
    <border>
      <left style="medium">
        <color theme="0"/>
      </left>
      <right/>
      <top style="thin">
        <color theme="0"/>
      </top>
      <bottom style="medium">
        <color theme="0"/>
      </bottom>
      <diagonal/>
    </border>
    <border>
      <left style="thin">
        <color theme="0"/>
      </left>
      <right style="medium">
        <color theme="0"/>
      </right>
      <top style="thin">
        <color theme="0"/>
      </top>
      <bottom style="medium">
        <color theme="0"/>
      </bottom>
      <diagonal/>
    </border>
    <border>
      <left style="medium">
        <color theme="0"/>
      </left>
      <right style="medium">
        <color theme="0"/>
      </right>
      <top style="thin">
        <color theme="0"/>
      </top>
      <bottom style="medium">
        <color theme="0"/>
      </bottom>
      <diagonal/>
    </border>
    <border>
      <left style="medium">
        <color theme="0"/>
      </left>
      <right style="medium">
        <color theme="0"/>
      </right>
      <top style="thin">
        <color theme="0"/>
      </top>
      <bottom style="thin">
        <color theme="0"/>
      </bottom>
      <diagonal/>
    </border>
    <border>
      <left style="medium">
        <color theme="0"/>
      </left>
      <right style="medium">
        <color rgb="FFFFFFFF"/>
      </right>
      <top style="medium">
        <color rgb="FFFFFFFF"/>
      </top>
      <bottom style="medium">
        <color rgb="FFFFFFFF"/>
      </bottom>
      <diagonal/>
    </border>
    <border>
      <left style="medium">
        <color rgb="FFFFFFFF"/>
      </left>
      <right style="medium">
        <color theme="0"/>
      </right>
      <top/>
      <bottom style="medium">
        <color rgb="FFFFFFFF"/>
      </bottom>
      <diagonal/>
    </border>
    <border>
      <left/>
      <right style="medium">
        <color rgb="FFFFFFFF"/>
      </right>
      <top style="medium">
        <color rgb="FFFFFFFF"/>
      </top>
      <bottom style="medium">
        <color rgb="FFFFFFFF"/>
      </bottom>
      <diagonal/>
    </border>
    <border>
      <left style="medium">
        <color theme="0"/>
      </left>
      <right/>
      <top style="medium">
        <color rgb="FFFFFFFF"/>
      </top>
      <bottom style="medium">
        <color theme="0"/>
      </bottom>
      <diagonal/>
    </border>
    <border>
      <left/>
      <right/>
      <top style="medium">
        <color rgb="FFFFFFFF"/>
      </top>
      <bottom style="medium">
        <color theme="0"/>
      </bottom>
      <diagonal/>
    </border>
    <border>
      <left/>
      <right style="medium">
        <color rgb="FFFFFFFF"/>
      </right>
      <top style="medium">
        <color rgb="FFFFFFFF"/>
      </top>
      <bottom style="medium">
        <color theme="0"/>
      </bottom>
      <diagonal/>
    </border>
    <border>
      <left style="medium">
        <color rgb="FFFFFFFF"/>
      </left>
      <right/>
      <top style="medium">
        <color rgb="FFFFFFFF"/>
      </top>
      <bottom style="medium">
        <color theme="0"/>
      </bottom>
      <diagonal/>
    </border>
    <border>
      <left style="medium">
        <color theme="0"/>
      </left>
      <right style="medium">
        <color theme="0"/>
      </right>
      <top/>
      <bottom style="medium">
        <color rgb="FFFFFFFF"/>
      </bottom>
      <diagonal/>
    </border>
  </borders>
  <cellStyleXfs count="6">
    <xf numFmtId="0" fontId="0" fillId="0" borderId="0"/>
    <xf numFmtId="169" fontId="24" fillId="0" borderId="0" applyFont="0" applyFill="0" applyBorder="0" applyAlignment="0" applyProtection="0"/>
    <xf numFmtId="0" fontId="25" fillId="0" borderId="0"/>
    <xf numFmtId="9" fontId="25" fillId="0" borderId="0" applyFont="0" applyFill="0" applyBorder="0" applyAlignment="0" applyProtection="0"/>
    <xf numFmtId="170" fontId="25" fillId="0" borderId="0" applyFont="0" applyFill="0" applyBorder="0" applyAlignment="0" applyProtection="0"/>
    <xf numFmtId="0" fontId="54" fillId="0" borderId="0" applyNumberFormat="0" applyFill="0" applyBorder="0" applyAlignment="0" applyProtection="0"/>
  </cellStyleXfs>
  <cellXfs count="486">
    <xf numFmtId="0" fontId="0" fillId="0" borderId="0" xfId="0"/>
    <xf numFmtId="0" fontId="3" fillId="0" borderId="0" xfId="0" applyFont="1" applyAlignment="1">
      <alignment horizontal="justify" vertical="center"/>
    </xf>
    <xf numFmtId="0" fontId="4" fillId="0" borderId="0" xfId="0" applyFont="1"/>
    <xf numFmtId="0" fontId="6" fillId="2" borderId="13" xfId="0" applyFont="1" applyFill="1" applyBorder="1" applyAlignment="1">
      <alignment horizontal="center" vertical="center" wrapText="1"/>
    </xf>
    <xf numFmtId="0" fontId="9" fillId="0" borderId="0" xfId="0" applyFont="1"/>
    <xf numFmtId="0" fontId="9" fillId="0" borderId="10" xfId="0" applyFont="1" applyBorder="1"/>
    <xf numFmtId="0" fontId="9" fillId="0" borderId="3" xfId="0" applyFont="1" applyBorder="1"/>
    <xf numFmtId="0" fontId="9" fillId="0" borderId="5" xfId="0" applyFont="1" applyBorder="1"/>
    <xf numFmtId="0" fontId="9" fillId="0" borderId="16" xfId="0" applyFont="1" applyBorder="1"/>
    <xf numFmtId="0" fontId="11" fillId="0" borderId="0" xfId="0" applyFont="1" applyAlignment="1">
      <alignment horizontal="center" vertical="center" wrapText="1"/>
    </xf>
    <xf numFmtId="0" fontId="14" fillId="3" borderId="14" xfId="0" applyFont="1" applyFill="1" applyBorder="1" applyAlignment="1">
      <alignment horizontal="center" vertical="center" wrapText="1"/>
    </xf>
    <xf numFmtId="0" fontId="14" fillId="4" borderId="14" xfId="0" applyFont="1" applyFill="1" applyBorder="1" applyAlignment="1">
      <alignment horizontal="center" vertical="center" wrapText="1"/>
    </xf>
    <xf numFmtId="0" fontId="8" fillId="5" borderId="18"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3" fillId="4" borderId="18" xfId="0" applyFont="1" applyFill="1" applyBorder="1" applyAlignment="1">
      <alignment horizontal="center" vertical="center" wrapText="1"/>
    </xf>
    <xf numFmtId="0" fontId="11" fillId="4" borderId="18" xfId="0" applyFont="1" applyFill="1" applyBorder="1" applyAlignment="1">
      <alignment horizontal="center" vertical="center" wrapText="1"/>
    </xf>
    <xf numFmtId="0" fontId="14" fillId="4" borderId="18" xfId="0" applyFont="1" applyFill="1" applyBorder="1" applyAlignment="1">
      <alignment horizontal="center" vertical="center" wrapText="1"/>
    </xf>
    <xf numFmtId="0" fontId="14" fillId="3" borderId="18" xfId="0" applyFont="1" applyFill="1" applyBorder="1" applyAlignment="1">
      <alignment horizontal="center" vertical="center" wrapText="1"/>
    </xf>
    <xf numFmtId="0" fontId="10" fillId="5" borderId="18" xfId="0" applyFont="1" applyFill="1" applyBorder="1"/>
    <xf numFmtId="0" fontId="9" fillId="3" borderId="18" xfId="0" applyFont="1" applyFill="1" applyBorder="1"/>
    <xf numFmtId="0" fontId="9" fillId="4" borderId="18" xfId="0" applyFont="1" applyFill="1" applyBorder="1"/>
    <xf numFmtId="22" fontId="9" fillId="0" borderId="0" xfId="0" applyNumberFormat="1" applyFont="1"/>
    <xf numFmtId="22" fontId="9" fillId="4" borderId="18" xfId="0" applyNumberFormat="1" applyFont="1" applyFill="1" applyBorder="1"/>
    <xf numFmtId="2" fontId="9" fillId="4" borderId="18" xfId="0" applyNumberFormat="1" applyFont="1" applyFill="1" applyBorder="1"/>
    <xf numFmtId="2" fontId="9" fillId="3" borderId="18" xfId="0" applyNumberFormat="1" applyFont="1" applyFill="1" applyBorder="1"/>
    <xf numFmtId="14" fontId="9" fillId="3" borderId="18" xfId="0" applyNumberFormat="1" applyFont="1" applyFill="1" applyBorder="1"/>
    <xf numFmtId="14" fontId="9" fillId="4" borderId="18" xfId="0" applyNumberFormat="1" applyFont="1" applyFill="1" applyBorder="1"/>
    <xf numFmtId="0" fontId="10" fillId="5" borderId="19" xfId="0" applyFont="1" applyFill="1" applyBorder="1"/>
    <xf numFmtId="0" fontId="9" fillId="3" borderId="20" xfId="0" applyFont="1" applyFill="1" applyBorder="1"/>
    <xf numFmtId="0" fontId="10" fillId="5" borderId="21" xfId="0" applyFont="1" applyFill="1" applyBorder="1"/>
    <xf numFmtId="0" fontId="10" fillId="5" borderId="22" xfId="0" applyFont="1" applyFill="1" applyBorder="1"/>
    <xf numFmtId="0" fontId="9" fillId="3" borderId="21" xfId="0" applyFont="1" applyFill="1" applyBorder="1"/>
    <xf numFmtId="0" fontId="9" fillId="3" borderId="22" xfId="0" applyFont="1" applyFill="1" applyBorder="1"/>
    <xf numFmtId="0" fontId="9" fillId="4" borderId="21" xfId="0" applyFont="1" applyFill="1" applyBorder="1"/>
    <xf numFmtId="0" fontId="9" fillId="4" borderId="22" xfId="0" applyFont="1" applyFill="1" applyBorder="1"/>
    <xf numFmtId="0" fontId="9" fillId="4" borderId="23" xfId="0" applyFont="1" applyFill="1" applyBorder="1"/>
    <xf numFmtId="0" fontId="9" fillId="4" borderId="24" xfId="0" applyFont="1" applyFill="1" applyBorder="1"/>
    <xf numFmtId="14" fontId="9" fillId="4" borderId="24" xfId="0" applyNumberFormat="1" applyFont="1" applyFill="1" applyBorder="1"/>
    <xf numFmtId="0" fontId="9" fillId="4" borderId="25" xfId="0" applyFont="1" applyFill="1" applyBorder="1"/>
    <xf numFmtId="0" fontId="9" fillId="4" borderId="27" xfId="0" applyFont="1" applyFill="1" applyBorder="1"/>
    <xf numFmtId="14" fontId="9" fillId="4" borderId="27" xfId="0" applyNumberFormat="1" applyFont="1" applyFill="1" applyBorder="1"/>
    <xf numFmtId="0" fontId="9" fillId="4" borderId="28" xfId="0" applyFont="1" applyFill="1" applyBorder="1"/>
    <xf numFmtId="0" fontId="9" fillId="3" borderId="27" xfId="0" applyFont="1" applyFill="1" applyBorder="1"/>
    <xf numFmtId="0" fontId="10" fillId="5" borderId="20" xfId="0" applyFont="1" applyFill="1" applyBorder="1"/>
    <xf numFmtId="0" fontId="10" fillId="5" borderId="29" xfId="0" applyFont="1" applyFill="1" applyBorder="1"/>
    <xf numFmtId="0" fontId="10" fillId="5" borderId="23" xfId="0" applyFont="1" applyFill="1" applyBorder="1"/>
    <xf numFmtId="0" fontId="9" fillId="3" borderId="23" xfId="0" applyFont="1" applyFill="1" applyBorder="1"/>
    <xf numFmtId="0" fontId="9" fillId="3" borderId="24" xfId="0" applyFont="1" applyFill="1" applyBorder="1"/>
    <xf numFmtId="14" fontId="9" fillId="3" borderId="24" xfId="0" applyNumberFormat="1" applyFont="1" applyFill="1" applyBorder="1"/>
    <xf numFmtId="0" fontId="9" fillId="3" borderId="25" xfId="0" applyFont="1" applyFill="1" applyBorder="1"/>
    <xf numFmtId="0" fontId="9" fillId="4" borderId="1" xfId="0" applyFont="1" applyFill="1" applyBorder="1"/>
    <xf numFmtId="0" fontId="9" fillId="4" borderId="30" xfId="0" applyFont="1" applyFill="1" applyBorder="1"/>
    <xf numFmtId="0" fontId="9" fillId="4" borderId="31" xfId="0" applyFont="1" applyFill="1" applyBorder="1"/>
    <xf numFmtId="0" fontId="9" fillId="3" borderId="32" xfId="0" applyFont="1" applyFill="1" applyBorder="1"/>
    <xf numFmtId="0" fontId="9" fillId="3" borderId="26" xfId="0" applyFont="1" applyFill="1" applyBorder="1"/>
    <xf numFmtId="0" fontId="17" fillId="6" borderId="0" xfId="0" applyFont="1" applyFill="1"/>
    <xf numFmtId="0" fontId="18" fillId="6" borderId="0" xfId="0" applyFont="1" applyFill="1" applyAlignment="1">
      <alignment horizontal="right"/>
    </xf>
    <xf numFmtId="0" fontId="19" fillId="6" borderId="0" xfId="0" applyFont="1" applyFill="1"/>
    <xf numFmtId="22" fontId="18" fillId="6" borderId="0" xfId="0" applyNumberFormat="1" applyFont="1" applyFill="1" applyAlignment="1">
      <alignment horizontal="right"/>
    </xf>
    <xf numFmtId="0" fontId="20" fillId="6" borderId="0" xfId="0" applyFont="1" applyFill="1" applyAlignment="1">
      <alignment horizontal="right"/>
    </xf>
    <xf numFmtId="2" fontId="20" fillId="6" borderId="0" xfId="0" applyNumberFormat="1" applyFont="1" applyFill="1" applyAlignment="1">
      <alignment horizontal="right"/>
    </xf>
    <xf numFmtId="0" fontId="21" fillId="7" borderId="33" xfId="0" applyFont="1" applyFill="1" applyBorder="1" applyAlignment="1">
      <alignment horizontal="center" vertical="center" wrapText="1"/>
    </xf>
    <xf numFmtId="0" fontId="22" fillId="8" borderId="33" xfId="0" applyFont="1" applyFill="1" applyBorder="1" applyAlignment="1">
      <alignment horizontal="center" vertical="center" wrapText="1"/>
    </xf>
    <xf numFmtId="0" fontId="15" fillId="9" borderId="33" xfId="0" applyFont="1" applyFill="1" applyBorder="1" applyAlignment="1">
      <alignment horizontal="center"/>
    </xf>
    <xf numFmtId="166" fontId="15" fillId="9" borderId="33" xfId="0" applyNumberFormat="1" applyFont="1" applyFill="1" applyBorder="1" applyAlignment="1">
      <alignment horizontal="center"/>
    </xf>
    <xf numFmtId="1" fontId="22" fillId="9" borderId="33" xfId="0" applyNumberFormat="1" applyFont="1" applyFill="1" applyBorder="1" applyAlignment="1">
      <alignment horizontal="center" vertical="center" wrapText="1"/>
    </xf>
    <xf numFmtId="0" fontId="16" fillId="8" borderId="33" xfId="0" applyFont="1" applyFill="1" applyBorder="1" applyAlignment="1">
      <alignment horizontal="center" vertical="center" wrapText="1"/>
    </xf>
    <xf numFmtId="164" fontId="16" fillId="8" borderId="33" xfId="0" applyNumberFormat="1" applyFont="1" applyFill="1" applyBorder="1" applyAlignment="1">
      <alignment horizontal="center" vertical="center" wrapText="1"/>
    </xf>
    <xf numFmtId="1" fontId="23" fillId="9" borderId="33" xfId="0" applyNumberFormat="1" applyFont="1" applyFill="1" applyBorder="1" applyAlignment="1">
      <alignment horizontal="center" vertical="center" wrapText="1"/>
    </xf>
    <xf numFmtId="165" fontId="16" fillId="8" borderId="33" xfId="0" applyNumberFormat="1" applyFont="1" applyFill="1" applyBorder="1" applyAlignment="1">
      <alignment horizontal="center" vertical="center" wrapText="1"/>
    </xf>
    <xf numFmtId="0" fontId="0" fillId="10" borderId="0" xfId="0" applyFill="1"/>
    <xf numFmtId="2" fontId="16" fillId="8" borderId="33" xfId="0" applyNumberFormat="1" applyFont="1" applyFill="1" applyBorder="1" applyAlignment="1">
      <alignment horizontal="center" vertical="center" wrapText="1"/>
    </xf>
    <xf numFmtId="164" fontId="20" fillId="6" borderId="0" xfId="0" applyNumberFormat="1" applyFont="1" applyFill="1" applyAlignment="1">
      <alignment horizontal="right"/>
    </xf>
    <xf numFmtId="14" fontId="15" fillId="9" borderId="33" xfId="0" applyNumberFormat="1" applyFont="1" applyFill="1" applyBorder="1" applyAlignment="1">
      <alignment horizontal="center"/>
    </xf>
    <xf numFmtId="164" fontId="22" fillId="9" borderId="33" xfId="0" applyNumberFormat="1" applyFont="1" applyFill="1" applyBorder="1" applyAlignment="1">
      <alignment horizontal="center" vertical="center" wrapText="1"/>
    </xf>
    <xf numFmtId="167" fontId="15" fillId="9" borderId="33" xfId="0" applyNumberFormat="1" applyFont="1" applyFill="1" applyBorder="1" applyAlignment="1">
      <alignment horizontal="center"/>
    </xf>
    <xf numFmtId="164" fontId="23" fillId="9" borderId="33" xfId="0" applyNumberFormat="1" applyFont="1" applyFill="1" applyBorder="1" applyAlignment="1">
      <alignment horizontal="center" vertical="center" wrapText="1"/>
    </xf>
    <xf numFmtId="164" fontId="15" fillId="9" borderId="33" xfId="0" applyNumberFormat="1" applyFont="1" applyFill="1" applyBorder="1" applyAlignment="1">
      <alignment horizontal="center"/>
    </xf>
    <xf numFmtId="0" fontId="15" fillId="9" borderId="33" xfId="0" applyFont="1" applyFill="1" applyBorder="1" applyAlignment="1">
      <alignment horizontal="center" vertical="center"/>
    </xf>
    <xf numFmtId="2" fontId="15" fillId="9" borderId="33" xfId="0" applyNumberFormat="1" applyFont="1" applyFill="1" applyBorder="1" applyAlignment="1">
      <alignment horizontal="center"/>
    </xf>
    <xf numFmtId="1" fontId="20" fillId="6" borderId="0" xfId="0" applyNumberFormat="1" applyFont="1" applyFill="1" applyAlignment="1">
      <alignment horizontal="right"/>
    </xf>
    <xf numFmtId="1" fontId="16" fillId="8" borderId="33" xfId="0" applyNumberFormat="1" applyFont="1" applyFill="1" applyBorder="1" applyAlignment="1">
      <alignment horizontal="center" vertical="center" wrapText="1"/>
    </xf>
    <xf numFmtId="0" fontId="6" fillId="2" borderId="13" xfId="0" applyFont="1" applyFill="1" applyBorder="1" applyAlignment="1">
      <alignment horizontal="center" vertical="center"/>
    </xf>
    <xf numFmtId="0" fontId="6" fillId="2" borderId="14" xfId="0" applyFont="1" applyFill="1" applyBorder="1" applyAlignment="1">
      <alignment horizontal="center" vertical="center" wrapText="1"/>
    </xf>
    <xf numFmtId="0" fontId="6" fillId="2" borderId="14" xfId="0" applyFont="1" applyFill="1" applyBorder="1" applyAlignment="1">
      <alignment horizontal="center" vertical="center"/>
    </xf>
    <xf numFmtId="164" fontId="13" fillId="4" borderId="18" xfId="0" applyNumberFormat="1" applyFont="1" applyFill="1" applyBorder="1" applyAlignment="1">
      <alignment horizontal="center" vertical="center" wrapText="1"/>
    </xf>
    <xf numFmtId="164" fontId="13" fillId="3" borderId="18" xfId="0" applyNumberFormat="1" applyFont="1" applyFill="1" applyBorder="1" applyAlignment="1">
      <alignment horizontal="center" vertical="center" wrapText="1"/>
    </xf>
    <xf numFmtId="164" fontId="14" fillId="4" borderId="18" xfId="0" applyNumberFormat="1" applyFont="1" applyFill="1" applyBorder="1" applyAlignment="1">
      <alignment horizontal="center" vertical="center" wrapText="1"/>
    </xf>
    <xf numFmtId="164" fontId="14" fillId="3" borderId="18" xfId="0" applyNumberFormat="1" applyFont="1" applyFill="1" applyBorder="1" applyAlignment="1">
      <alignment horizontal="center" vertical="center" wrapText="1"/>
    </xf>
    <xf numFmtId="1" fontId="13" fillId="3" borderId="18" xfId="0" applyNumberFormat="1" applyFont="1" applyFill="1" applyBorder="1" applyAlignment="1">
      <alignment horizontal="center" vertical="center" wrapText="1"/>
    </xf>
    <xf numFmtId="0" fontId="11" fillId="3" borderId="18" xfId="0" applyFont="1" applyFill="1" applyBorder="1" applyAlignment="1">
      <alignment vertical="center"/>
    </xf>
    <xf numFmtId="0" fontId="14" fillId="3" borderId="12"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12"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1" fillId="0" borderId="0" xfId="0" applyFont="1" applyAlignment="1">
      <alignment horizontal="center" vertical="center"/>
    </xf>
    <xf numFmtId="0" fontId="8" fillId="5" borderId="18" xfId="0" applyFont="1" applyFill="1" applyBorder="1"/>
    <xf numFmtId="0" fontId="13" fillId="0" borderId="0" xfId="0" applyFont="1"/>
    <xf numFmtId="9" fontId="13" fillId="0" borderId="0" xfId="0" applyNumberFormat="1" applyFont="1"/>
    <xf numFmtId="10" fontId="13" fillId="0" borderId="0" xfId="0" applyNumberFormat="1" applyFont="1"/>
    <xf numFmtId="0" fontId="14" fillId="3" borderId="14" xfId="0" applyFont="1" applyFill="1" applyBorder="1" applyAlignment="1">
      <alignment horizontal="center" vertical="center"/>
    </xf>
    <xf numFmtId="0" fontId="14" fillId="4" borderId="14" xfId="0" applyFont="1" applyFill="1" applyBorder="1" applyAlignment="1">
      <alignment horizontal="center" vertical="center"/>
    </xf>
    <xf numFmtId="0" fontId="14" fillId="3" borderId="18" xfId="0" applyFont="1" applyFill="1" applyBorder="1" applyAlignment="1">
      <alignment horizontal="justify" vertical="center"/>
    </xf>
    <xf numFmtId="0" fontId="13" fillId="3" borderId="18" xfId="0" applyFont="1" applyFill="1" applyBorder="1"/>
    <xf numFmtId="0" fontId="13" fillId="3" borderId="18" xfId="0" applyFont="1" applyFill="1" applyBorder="1" applyAlignment="1">
      <alignment vertical="center" wrapText="1"/>
    </xf>
    <xf numFmtId="0" fontId="14" fillId="4" borderId="18" xfId="0" applyFont="1" applyFill="1" applyBorder="1" applyAlignment="1">
      <alignment horizontal="justify" vertical="center"/>
    </xf>
    <xf numFmtId="0" fontId="13" fillId="4" borderId="18" xfId="0" applyFont="1" applyFill="1" applyBorder="1"/>
    <xf numFmtId="0" fontId="13" fillId="4" borderId="18" xfId="0" applyFont="1" applyFill="1" applyBorder="1" applyAlignment="1">
      <alignment vertical="center" wrapText="1"/>
    </xf>
    <xf numFmtId="0" fontId="31" fillId="3" borderId="12" xfId="0" applyFont="1" applyFill="1" applyBorder="1" applyAlignment="1">
      <alignment horizontal="justify" vertical="center"/>
    </xf>
    <xf numFmtId="164" fontId="14" fillId="3" borderId="14" xfId="0" applyNumberFormat="1" applyFont="1" applyFill="1" applyBorder="1" applyAlignment="1">
      <alignment horizontal="center" vertical="center"/>
    </xf>
    <xf numFmtId="1" fontId="14" fillId="3" borderId="14" xfId="0" applyNumberFormat="1" applyFont="1" applyFill="1" applyBorder="1" applyAlignment="1">
      <alignment horizontal="center" vertical="center"/>
    </xf>
    <xf numFmtId="164" fontId="14" fillId="3" borderId="12" xfId="0" applyNumberFormat="1" applyFont="1" applyFill="1" applyBorder="1" applyAlignment="1">
      <alignment horizontal="center" vertical="center"/>
    </xf>
    <xf numFmtId="0" fontId="31" fillId="4" borderId="12" xfId="0" applyFont="1" applyFill="1" applyBorder="1" applyAlignment="1">
      <alignment horizontal="justify" vertical="center"/>
    </xf>
    <xf numFmtId="164" fontId="14" fillId="4" borderId="14" xfId="0" applyNumberFormat="1" applyFont="1" applyFill="1" applyBorder="1" applyAlignment="1">
      <alignment horizontal="center" vertical="center"/>
    </xf>
    <xf numFmtId="1" fontId="14" fillId="4" borderId="14" xfId="0" applyNumberFormat="1" applyFont="1" applyFill="1" applyBorder="1" applyAlignment="1">
      <alignment horizontal="center" vertical="center"/>
    </xf>
    <xf numFmtId="164" fontId="14" fillId="4" borderId="12" xfId="0" applyNumberFormat="1" applyFont="1" applyFill="1" applyBorder="1" applyAlignment="1">
      <alignment horizontal="center" vertical="center"/>
    </xf>
    <xf numFmtId="0" fontId="14" fillId="4" borderId="14" xfId="0" quotePrefix="1" applyFont="1" applyFill="1" applyBorder="1" applyAlignment="1">
      <alignment horizontal="center" vertical="center" wrapText="1"/>
    </xf>
    <xf numFmtId="0" fontId="14" fillId="3" borderId="14" xfId="0" quotePrefix="1" applyFont="1" applyFill="1" applyBorder="1" applyAlignment="1">
      <alignment horizontal="center" vertical="center" wrapText="1"/>
    </xf>
    <xf numFmtId="0" fontId="27" fillId="5" borderId="18" xfId="0" applyFont="1" applyFill="1" applyBorder="1" applyAlignment="1">
      <alignment horizontal="center" vertical="center" wrapText="1"/>
    </xf>
    <xf numFmtId="0" fontId="34" fillId="2" borderId="14" xfId="0" applyFont="1" applyFill="1" applyBorder="1" applyAlignment="1">
      <alignment horizontal="center" vertical="center" wrapText="1"/>
    </xf>
    <xf numFmtId="0" fontId="13" fillId="0" borderId="0" xfId="0" applyFont="1" applyAlignment="1">
      <alignment wrapText="1"/>
    </xf>
    <xf numFmtId="0" fontId="13" fillId="4" borderId="10" xfId="0" applyFont="1" applyFill="1" applyBorder="1"/>
    <xf numFmtId="0" fontId="13" fillId="4" borderId="3" xfId="0" applyFont="1" applyFill="1" applyBorder="1"/>
    <xf numFmtId="0" fontId="13" fillId="3" borderId="18" xfId="0" applyFont="1" applyFill="1" applyBorder="1" applyAlignment="1">
      <alignment horizontal="center" vertical="center"/>
    </xf>
    <xf numFmtId="0" fontId="13" fillId="0" borderId="0" xfId="0" applyFont="1" applyAlignment="1">
      <alignment vertical="center"/>
    </xf>
    <xf numFmtId="0" fontId="13" fillId="4" borderId="0" xfId="0" applyFont="1" applyFill="1"/>
    <xf numFmtId="0" fontId="13" fillId="4" borderId="5" xfId="0" applyFont="1" applyFill="1" applyBorder="1"/>
    <xf numFmtId="0" fontId="13" fillId="4" borderId="16" xfId="0" applyFont="1" applyFill="1" applyBorder="1"/>
    <xf numFmtId="0" fontId="14" fillId="3" borderId="18" xfId="0" applyFont="1" applyFill="1" applyBorder="1" applyAlignment="1">
      <alignment horizontal="center" vertical="center"/>
    </xf>
    <xf numFmtId="167" fontId="14" fillId="3" borderId="18" xfId="0" applyNumberFormat="1" applyFont="1" applyFill="1" applyBorder="1" applyAlignment="1">
      <alignment horizontal="center" vertical="center" wrapText="1"/>
    </xf>
    <xf numFmtId="0" fontId="14" fillId="4" borderId="18" xfId="0" applyFont="1" applyFill="1" applyBorder="1" applyAlignment="1">
      <alignment horizontal="center" vertical="center"/>
    </xf>
    <xf numFmtId="167" fontId="14" fillId="4" borderId="18" xfId="0" applyNumberFormat="1" applyFont="1" applyFill="1" applyBorder="1" applyAlignment="1">
      <alignment horizontal="center" vertical="center" wrapText="1"/>
    </xf>
    <xf numFmtId="3" fontId="14" fillId="4" borderId="18" xfId="0" applyNumberFormat="1" applyFont="1" applyFill="1" applyBorder="1" applyAlignment="1">
      <alignment horizontal="center" vertical="center" wrapText="1"/>
    </xf>
    <xf numFmtId="0" fontId="13" fillId="4" borderId="18" xfId="0" applyFont="1" applyFill="1" applyBorder="1" applyAlignment="1">
      <alignment horizontal="center" vertical="center"/>
    </xf>
    <xf numFmtId="1" fontId="14" fillId="3" borderId="18" xfId="0" applyNumberFormat="1" applyFont="1" applyFill="1" applyBorder="1" applyAlignment="1">
      <alignment horizontal="center" vertical="center"/>
    </xf>
    <xf numFmtId="1" fontId="14" fillId="3" borderId="18" xfId="0" applyNumberFormat="1" applyFont="1" applyFill="1" applyBorder="1" applyAlignment="1">
      <alignment horizontal="center" vertical="center" wrapText="1"/>
    </xf>
    <xf numFmtId="1" fontId="14" fillId="4" borderId="18" xfId="0" applyNumberFormat="1" applyFont="1" applyFill="1" applyBorder="1" applyAlignment="1">
      <alignment horizontal="center" vertical="center"/>
    </xf>
    <xf numFmtId="1" fontId="14" fillId="4" borderId="18" xfId="0" applyNumberFormat="1" applyFont="1" applyFill="1" applyBorder="1" applyAlignment="1">
      <alignment horizontal="center" vertical="center" wrapText="1"/>
    </xf>
    <xf numFmtId="167" fontId="14" fillId="4" borderId="18" xfId="0" applyNumberFormat="1" applyFont="1" applyFill="1" applyBorder="1" applyAlignment="1">
      <alignment horizontal="center" vertical="center"/>
    </xf>
    <xf numFmtId="0" fontId="13" fillId="4" borderId="17" xfId="0" applyFont="1" applyFill="1" applyBorder="1"/>
    <xf numFmtId="0" fontId="13" fillId="4" borderId="6" xfId="0" applyFont="1" applyFill="1" applyBorder="1"/>
    <xf numFmtId="0" fontId="13" fillId="4" borderId="4" xfId="0" applyFont="1" applyFill="1" applyBorder="1"/>
    <xf numFmtId="1" fontId="14" fillId="3" borderId="18" xfId="0" quotePrefix="1" applyNumberFormat="1" applyFont="1" applyFill="1" applyBorder="1" applyAlignment="1">
      <alignment horizontal="center" vertical="center" wrapText="1"/>
    </xf>
    <xf numFmtId="167" fontId="14" fillId="3" borderId="18" xfId="0" quotePrefix="1" applyNumberFormat="1" applyFont="1" applyFill="1" applyBorder="1" applyAlignment="1">
      <alignment horizontal="center" vertical="center" wrapText="1"/>
    </xf>
    <xf numFmtId="168" fontId="14" fillId="4" borderId="18" xfId="0" applyNumberFormat="1" applyFont="1" applyFill="1" applyBorder="1" applyAlignment="1">
      <alignment horizontal="center" vertical="center" wrapText="1"/>
    </xf>
    <xf numFmtId="168" fontId="14" fillId="3" borderId="18" xfId="0" applyNumberFormat="1" applyFont="1" applyFill="1" applyBorder="1" applyAlignment="1">
      <alignment horizontal="center" vertical="center" wrapText="1"/>
    </xf>
    <xf numFmtId="0" fontId="14" fillId="4" borderId="18" xfId="0" applyFont="1" applyFill="1" applyBorder="1" applyAlignment="1">
      <alignment horizontal="left" vertical="center"/>
    </xf>
    <xf numFmtId="1" fontId="14" fillId="3" borderId="18" xfId="0" applyNumberFormat="1" applyFont="1" applyFill="1" applyBorder="1" applyAlignment="1">
      <alignment horizontal="left" vertical="center"/>
    </xf>
    <xf numFmtId="1" fontId="13" fillId="0" borderId="0" xfId="0" applyNumberFormat="1" applyFont="1"/>
    <xf numFmtId="0" fontId="13" fillId="0" borderId="0" xfId="0" quotePrefix="1" applyFont="1"/>
    <xf numFmtId="0" fontId="8" fillId="2" borderId="11" xfId="0" applyFont="1" applyFill="1" applyBorder="1" applyAlignment="1">
      <alignment vertical="center" wrapText="1"/>
    </xf>
    <xf numFmtId="0" fontId="35" fillId="2" borderId="11" xfId="0" applyFont="1" applyFill="1" applyBorder="1" applyAlignment="1">
      <alignment horizontal="center" vertical="center" wrapText="1"/>
    </xf>
    <xf numFmtId="0" fontId="36" fillId="2" borderId="14" xfId="0" applyFont="1" applyFill="1" applyBorder="1" applyAlignment="1">
      <alignment horizontal="center" vertical="center" wrapText="1"/>
    </xf>
    <xf numFmtId="0" fontId="37" fillId="2" borderId="13" xfId="0" applyFont="1" applyFill="1" applyBorder="1" applyAlignment="1">
      <alignment horizontal="center" vertical="center" wrapText="1"/>
    </xf>
    <xf numFmtId="0" fontId="38" fillId="3" borderId="11" xfId="0" applyFont="1" applyFill="1" applyBorder="1" applyAlignment="1">
      <alignment horizontal="center" vertical="center" wrapText="1"/>
    </xf>
    <xf numFmtId="0" fontId="38" fillId="3" borderId="15" xfId="0" applyFont="1" applyFill="1" applyBorder="1" applyAlignment="1">
      <alignment horizontal="center" vertical="center" wrapText="1"/>
    </xf>
    <xf numFmtId="0" fontId="38" fillId="3" borderId="12" xfId="0" applyFont="1" applyFill="1" applyBorder="1" applyAlignment="1">
      <alignment horizontal="center" vertical="center" wrapText="1"/>
    </xf>
    <xf numFmtId="0" fontId="38" fillId="3" borderId="14" xfId="0" applyFont="1" applyFill="1" applyBorder="1" applyAlignment="1">
      <alignment horizontal="center" vertical="center" wrapText="1"/>
    </xf>
    <xf numFmtId="0" fontId="38" fillId="4" borderId="11" xfId="0" applyFont="1" applyFill="1" applyBorder="1" applyAlignment="1">
      <alignment horizontal="center" vertical="center" wrapText="1"/>
    </xf>
    <xf numFmtId="0" fontId="38" fillId="4" borderId="15" xfId="0" applyFont="1" applyFill="1" applyBorder="1" applyAlignment="1">
      <alignment horizontal="center" vertical="center" wrapText="1"/>
    </xf>
    <xf numFmtId="0" fontId="38" fillId="4" borderId="12" xfId="0" applyFont="1" applyFill="1" applyBorder="1" applyAlignment="1">
      <alignment horizontal="center" vertical="center" wrapText="1"/>
    </xf>
    <xf numFmtId="0" fontId="38" fillId="4" borderId="14" xfId="0" applyFont="1" applyFill="1" applyBorder="1" applyAlignment="1">
      <alignment horizontal="center" vertical="center" wrapText="1"/>
    </xf>
    <xf numFmtId="0" fontId="40" fillId="0" borderId="0" xfId="0" applyFont="1"/>
    <xf numFmtId="0" fontId="40" fillId="0" borderId="0" xfId="0" applyFont="1" applyAlignment="1">
      <alignment horizontal="center"/>
    </xf>
    <xf numFmtId="167" fontId="14" fillId="4" borderId="45" xfId="0" applyNumberFormat="1" applyFont="1" applyFill="1" applyBorder="1" applyAlignment="1">
      <alignment horizontal="center" vertical="center"/>
    </xf>
    <xf numFmtId="167" fontId="14" fillId="4" borderId="41" xfId="0" applyNumberFormat="1" applyFont="1" applyFill="1" applyBorder="1" applyAlignment="1">
      <alignment horizontal="center" vertical="center"/>
    </xf>
    <xf numFmtId="167" fontId="14" fillId="4" borderId="38" xfId="0" applyNumberFormat="1" applyFont="1" applyFill="1" applyBorder="1" applyAlignment="1">
      <alignment horizontal="center" vertical="center"/>
    </xf>
    <xf numFmtId="167" fontId="14" fillId="4" borderId="15" xfId="0" applyNumberFormat="1" applyFont="1" applyFill="1" applyBorder="1" applyAlignment="1">
      <alignment horizontal="center" vertical="center"/>
    </xf>
    <xf numFmtId="167" fontId="14" fillId="4" borderId="43" xfId="0" applyNumberFormat="1" applyFont="1" applyFill="1" applyBorder="1" applyAlignment="1">
      <alignment horizontal="center" vertical="center"/>
    </xf>
    <xf numFmtId="167" fontId="14" fillId="4" borderId="44" xfId="0" applyNumberFormat="1" applyFont="1" applyFill="1" applyBorder="1" applyAlignment="1">
      <alignment horizontal="center" vertical="center"/>
    </xf>
    <xf numFmtId="167" fontId="14" fillId="4" borderId="42" xfId="0" applyNumberFormat="1" applyFont="1" applyFill="1" applyBorder="1" applyAlignment="1">
      <alignment horizontal="center" vertical="center"/>
    </xf>
    <xf numFmtId="167" fontId="14" fillId="4" borderId="14" xfId="0" applyNumberFormat="1" applyFont="1" applyFill="1" applyBorder="1" applyAlignment="1">
      <alignment horizontal="center" vertical="center"/>
    </xf>
    <xf numFmtId="167" fontId="14" fillId="3" borderId="45" xfId="0" applyNumberFormat="1" applyFont="1" applyFill="1" applyBorder="1" applyAlignment="1">
      <alignment horizontal="center" vertical="center"/>
    </xf>
    <xf numFmtId="167" fontId="14" fillId="3" borderId="41" xfId="0" applyNumberFormat="1" applyFont="1" applyFill="1" applyBorder="1" applyAlignment="1">
      <alignment horizontal="center" vertical="center"/>
    </xf>
    <xf numFmtId="167" fontId="14" fillId="3" borderId="38" xfId="0" applyNumberFormat="1" applyFont="1" applyFill="1" applyBorder="1" applyAlignment="1">
      <alignment horizontal="center" vertical="center"/>
    </xf>
    <xf numFmtId="167" fontId="14" fillId="3" borderId="15" xfId="0" applyNumberFormat="1" applyFont="1" applyFill="1" applyBorder="1" applyAlignment="1">
      <alignment horizontal="center" vertical="center"/>
    </xf>
    <xf numFmtId="167" fontId="14" fillId="3" borderId="43" xfId="0" applyNumberFormat="1" applyFont="1" applyFill="1" applyBorder="1" applyAlignment="1">
      <alignment horizontal="center" vertical="center"/>
    </xf>
    <xf numFmtId="167" fontId="14" fillId="3" borderId="44" xfId="0" applyNumberFormat="1" applyFont="1" applyFill="1" applyBorder="1" applyAlignment="1">
      <alignment horizontal="center" vertical="center"/>
    </xf>
    <xf numFmtId="167" fontId="14" fillId="3" borderId="42" xfId="0" applyNumberFormat="1" applyFont="1" applyFill="1" applyBorder="1" applyAlignment="1">
      <alignment horizontal="center" vertical="center"/>
    </xf>
    <xf numFmtId="167" fontId="14" fillId="3" borderId="14" xfId="0" applyNumberFormat="1" applyFont="1" applyFill="1" applyBorder="1" applyAlignment="1">
      <alignment horizontal="center" vertical="center"/>
    </xf>
    <xf numFmtId="0" fontId="6" fillId="2" borderId="11" xfId="0" applyFont="1" applyFill="1" applyBorder="1" applyAlignment="1">
      <alignment vertical="center" wrapText="1"/>
    </xf>
    <xf numFmtId="0" fontId="31" fillId="3" borderId="18" xfId="0" applyFont="1" applyFill="1" applyBorder="1" applyAlignment="1">
      <alignment horizontal="center" vertical="center"/>
    </xf>
    <xf numFmtId="0" fontId="31" fillId="4" borderId="18" xfId="0" applyFont="1" applyFill="1" applyBorder="1" applyAlignment="1">
      <alignment horizontal="center" vertical="center"/>
    </xf>
    <xf numFmtId="0" fontId="14" fillId="3" borderId="32" xfId="0" applyFont="1" applyFill="1" applyBorder="1" applyAlignment="1">
      <alignment horizontal="center" vertical="center"/>
    </xf>
    <xf numFmtId="0" fontId="31" fillId="3" borderId="32" xfId="0" applyFont="1" applyFill="1" applyBorder="1" applyAlignment="1">
      <alignment horizontal="center" vertical="center"/>
    </xf>
    <xf numFmtId="0" fontId="14" fillId="3" borderId="12" xfId="0" applyFont="1" applyFill="1" applyBorder="1" applyAlignment="1">
      <alignment horizontal="left" vertical="center" wrapText="1"/>
    </xf>
    <xf numFmtId="0" fontId="31" fillId="3" borderId="14" xfId="0" applyFont="1" applyFill="1" applyBorder="1" applyAlignment="1">
      <alignment horizontal="center" vertical="center" wrapText="1"/>
    </xf>
    <xf numFmtId="0" fontId="31" fillId="4" borderId="14" xfId="0" applyFont="1" applyFill="1" applyBorder="1" applyAlignment="1">
      <alignment horizontal="center" vertical="center" wrapText="1"/>
    </xf>
    <xf numFmtId="0" fontId="8" fillId="5" borderId="18" xfId="0" applyFont="1" applyFill="1" applyBorder="1" applyAlignment="1">
      <alignment horizontal="center" vertical="center"/>
    </xf>
    <xf numFmtId="0" fontId="27" fillId="5" borderId="18" xfId="0" applyFont="1" applyFill="1" applyBorder="1" applyAlignment="1">
      <alignment horizontal="center" vertical="center"/>
    </xf>
    <xf numFmtId="2" fontId="13" fillId="3" borderId="18" xfId="0" applyNumberFormat="1" applyFont="1" applyFill="1" applyBorder="1" applyAlignment="1">
      <alignment horizontal="center" vertical="center" wrapText="1"/>
    </xf>
    <xf numFmtId="2" fontId="13" fillId="4" borderId="18" xfId="0" applyNumberFormat="1" applyFont="1" applyFill="1" applyBorder="1" applyAlignment="1">
      <alignment horizontal="center" vertical="center" wrapText="1"/>
    </xf>
    <xf numFmtId="1" fontId="13" fillId="4" borderId="18" xfId="0" applyNumberFormat="1" applyFont="1" applyFill="1" applyBorder="1" applyAlignment="1">
      <alignment horizontal="center" vertical="center" wrapText="1"/>
    </xf>
    <xf numFmtId="0" fontId="13" fillId="0" borderId="35" xfId="0" applyFont="1" applyBorder="1"/>
    <xf numFmtId="0" fontId="13" fillId="3" borderId="32" xfId="0" applyFont="1" applyFill="1" applyBorder="1" applyAlignment="1">
      <alignment horizontal="center" vertical="center" wrapText="1"/>
    </xf>
    <xf numFmtId="2" fontId="13" fillId="3" borderId="32" xfId="0" applyNumberFormat="1" applyFont="1" applyFill="1" applyBorder="1" applyAlignment="1">
      <alignment horizontal="center" vertical="center" wrapText="1"/>
    </xf>
    <xf numFmtId="164" fontId="13" fillId="3" borderId="32" xfId="0" quotePrefix="1" applyNumberFormat="1" applyFont="1" applyFill="1" applyBorder="1" applyAlignment="1">
      <alignment horizontal="center" vertical="center" wrapText="1"/>
    </xf>
    <xf numFmtId="1" fontId="13" fillId="3" borderId="32" xfId="0" quotePrefix="1" applyNumberFormat="1" applyFont="1" applyFill="1" applyBorder="1" applyAlignment="1">
      <alignment horizontal="center" vertical="center" wrapText="1"/>
    </xf>
    <xf numFmtId="164" fontId="13" fillId="3" borderId="18" xfId="0" quotePrefix="1" applyNumberFormat="1" applyFont="1" applyFill="1" applyBorder="1" applyAlignment="1">
      <alignment horizontal="center" vertical="center" wrapText="1"/>
    </xf>
    <xf numFmtId="1" fontId="13" fillId="3" borderId="18" xfId="0" quotePrefix="1" applyNumberFormat="1" applyFont="1" applyFill="1" applyBorder="1" applyAlignment="1">
      <alignment horizontal="center" vertical="center" wrapText="1"/>
    </xf>
    <xf numFmtId="2" fontId="13" fillId="4" borderId="18" xfId="0" quotePrefix="1" applyNumberFormat="1" applyFont="1" applyFill="1" applyBorder="1" applyAlignment="1">
      <alignment horizontal="center" vertical="center" wrapText="1"/>
    </xf>
    <xf numFmtId="164" fontId="13" fillId="4" borderId="18" xfId="0" quotePrefix="1" applyNumberFormat="1" applyFont="1" applyFill="1" applyBorder="1" applyAlignment="1">
      <alignment horizontal="center" vertical="center" wrapText="1"/>
    </xf>
    <xf numFmtId="1" fontId="13" fillId="4" borderId="18" xfId="0" quotePrefix="1" applyNumberFormat="1" applyFont="1" applyFill="1" applyBorder="1" applyAlignment="1">
      <alignment horizontal="center" vertical="center" wrapText="1"/>
    </xf>
    <xf numFmtId="164" fontId="11" fillId="4" borderId="18" xfId="0" applyNumberFormat="1" applyFont="1" applyFill="1" applyBorder="1" applyAlignment="1">
      <alignment horizontal="center" vertical="center" wrapText="1"/>
    </xf>
    <xf numFmtId="164" fontId="11" fillId="4" borderId="18" xfId="0" quotePrefix="1" applyNumberFormat="1" applyFont="1" applyFill="1" applyBorder="1" applyAlignment="1">
      <alignment horizontal="center" vertical="center" wrapText="1"/>
    </xf>
    <xf numFmtId="164" fontId="11" fillId="3" borderId="18" xfId="0" applyNumberFormat="1" applyFont="1" applyFill="1" applyBorder="1" applyAlignment="1">
      <alignment horizontal="center" vertical="center" wrapText="1"/>
    </xf>
    <xf numFmtId="164" fontId="11" fillId="3" borderId="32" xfId="0" applyNumberFormat="1" applyFont="1" applyFill="1" applyBorder="1" applyAlignment="1">
      <alignment horizontal="center" vertical="center" wrapText="1"/>
    </xf>
    <xf numFmtId="164" fontId="11" fillId="3" borderId="32" xfId="0" quotePrefix="1" applyNumberFormat="1" applyFont="1" applyFill="1" applyBorder="1" applyAlignment="1">
      <alignment horizontal="center" vertical="center" wrapText="1"/>
    </xf>
    <xf numFmtId="0" fontId="8" fillId="5" borderId="32" xfId="0" applyFont="1" applyFill="1" applyBorder="1" applyAlignment="1">
      <alignment horizontal="center"/>
    </xf>
    <xf numFmtId="0" fontId="8" fillId="5" borderId="32" xfId="0" applyFont="1" applyFill="1" applyBorder="1" applyAlignment="1">
      <alignment horizontal="center" wrapText="1"/>
    </xf>
    <xf numFmtId="0" fontId="27" fillId="5" borderId="18" xfId="0" applyFont="1" applyFill="1" applyBorder="1" applyAlignment="1">
      <alignment horizontal="center" wrapText="1"/>
    </xf>
    <xf numFmtId="0" fontId="8" fillId="5" borderId="37" xfId="0" applyFont="1" applyFill="1" applyBorder="1" applyAlignment="1">
      <alignment horizontal="center" wrapText="1"/>
    </xf>
    <xf numFmtId="0" fontId="8" fillId="5" borderId="37" xfId="0" applyFont="1" applyFill="1" applyBorder="1" applyAlignment="1">
      <alignment horizontal="center"/>
    </xf>
    <xf numFmtId="0" fontId="27" fillId="5" borderId="18" xfId="0" quotePrefix="1" applyFont="1" applyFill="1" applyBorder="1" applyAlignment="1">
      <alignment horizontal="center" vertical="center"/>
    </xf>
    <xf numFmtId="0" fontId="6" fillId="2" borderId="52" xfId="0" applyFont="1" applyFill="1" applyBorder="1" applyAlignment="1">
      <alignment horizontal="center" vertical="center" wrapText="1"/>
    </xf>
    <xf numFmtId="0" fontId="14" fillId="3" borderId="55" xfId="0" applyFont="1" applyFill="1" applyBorder="1" applyAlignment="1">
      <alignment horizontal="center" vertical="center" wrapText="1"/>
    </xf>
    <xf numFmtId="0" fontId="14" fillId="4" borderId="55" xfId="0" applyFont="1" applyFill="1" applyBorder="1" applyAlignment="1">
      <alignment horizontal="center" vertical="center" wrapText="1"/>
    </xf>
    <xf numFmtId="0" fontId="14" fillId="4" borderId="57" xfId="0" applyFont="1" applyFill="1" applyBorder="1" applyAlignment="1">
      <alignment horizontal="center" vertical="center" wrapText="1"/>
    </xf>
    <xf numFmtId="0" fontId="13" fillId="4" borderId="58"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3" borderId="51" xfId="0" applyFont="1" applyFill="1" applyBorder="1" applyAlignment="1">
      <alignment horizontal="center" vertical="center" wrapText="1"/>
    </xf>
    <xf numFmtId="0" fontId="14" fillId="3" borderId="59"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51" xfId="0" applyFont="1" applyFill="1" applyBorder="1" applyAlignment="1">
      <alignment horizontal="center" vertical="center" wrapText="1"/>
    </xf>
    <xf numFmtId="0" fontId="14" fillId="4" borderId="59" xfId="0" applyFont="1" applyFill="1" applyBorder="1" applyAlignment="1">
      <alignment horizontal="center" vertical="center" wrapText="1"/>
    </xf>
    <xf numFmtId="0" fontId="11" fillId="0" borderId="0" xfId="0" applyFont="1"/>
    <xf numFmtId="2" fontId="13" fillId="4" borderId="50" xfId="0" applyNumberFormat="1" applyFont="1" applyFill="1" applyBorder="1" applyAlignment="1">
      <alignment horizontal="center" vertical="center" wrapText="1"/>
    </xf>
    <xf numFmtId="0" fontId="47" fillId="5" borderId="18" xfId="0" applyFont="1" applyFill="1" applyBorder="1" applyAlignment="1">
      <alignment horizontal="center" vertical="center"/>
    </xf>
    <xf numFmtId="0" fontId="47" fillId="5" borderId="18" xfId="0" applyFont="1" applyFill="1" applyBorder="1" applyAlignment="1">
      <alignment horizontal="center" vertical="center" wrapText="1"/>
    </xf>
    <xf numFmtId="0" fontId="48" fillId="4" borderId="55" xfId="0" applyFont="1" applyFill="1" applyBorder="1" applyAlignment="1">
      <alignment horizontal="center" vertical="center" wrapText="1"/>
    </xf>
    <xf numFmtId="0" fontId="48" fillId="4" borderId="57" xfId="0" applyFont="1" applyFill="1" applyBorder="1" applyAlignment="1">
      <alignment horizontal="center" vertical="center" wrapText="1"/>
    </xf>
    <xf numFmtId="0" fontId="48" fillId="4" borderId="12" xfId="0" applyFont="1" applyFill="1" applyBorder="1" applyAlignment="1">
      <alignment horizontal="center" vertical="center" wrapText="1"/>
    </xf>
    <xf numFmtId="1" fontId="50" fillId="4" borderId="70" xfId="0" applyNumberFormat="1" applyFont="1" applyFill="1" applyBorder="1" applyAlignment="1">
      <alignment horizontal="center" vertical="center" wrapText="1"/>
    </xf>
    <xf numFmtId="0" fontId="50" fillId="4" borderId="71" xfId="0" applyFont="1" applyFill="1" applyBorder="1" applyAlignment="1">
      <alignment horizontal="center" vertical="center" wrapText="1"/>
    </xf>
    <xf numFmtId="0" fontId="48" fillId="4" borderId="12" xfId="0" quotePrefix="1" applyFont="1" applyFill="1" applyBorder="1" applyAlignment="1">
      <alignment horizontal="center" vertical="center" wrapText="1"/>
    </xf>
    <xf numFmtId="0" fontId="48" fillId="3" borderId="55" xfId="0" applyFont="1" applyFill="1" applyBorder="1" applyAlignment="1">
      <alignment horizontal="center" vertical="center" wrapText="1"/>
    </xf>
    <xf numFmtId="0" fontId="48" fillId="3" borderId="12" xfId="0" applyFont="1" applyFill="1" applyBorder="1" applyAlignment="1">
      <alignment horizontal="center" vertical="center" wrapText="1"/>
    </xf>
    <xf numFmtId="0" fontId="48" fillId="3" borderId="14" xfId="0" applyFont="1" applyFill="1" applyBorder="1" applyAlignment="1">
      <alignment horizontal="center" vertical="center" wrapText="1"/>
    </xf>
    <xf numFmtId="1" fontId="50" fillId="3" borderId="33" xfId="0" quotePrefix="1" applyNumberFormat="1" applyFont="1" applyFill="1" applyBorder="1" applyAlignment="1">
      <alignment horizontal="center" vertical="center" wrapText="1"/>
    </xf>
    <xf numFmtId="0" fontId="50" fillId="3" borderId="56" xfId="0" applyFont="1" applyFill="1" applyBorder="1" applyAlignment="1">
      <alignment horizontal="center" vertical="center" wrapText="1"/>
    </xf>
    <xf numFmtId="1" fontId="50" fillId="4" borderId="50" xfId="0" applyNumberFormat="1" applyFont="1" applyFill="1" applyBorder="1" applyAlignment="1">
      <alignment horizontal="center" vertical="center" wrapText="1"/>
    </xf>
    <xf numFmtId="0" fontId="50" fillId="4" borderId="58" xfId="0" applyFont="1" applyFill="1" applyBorder="1" applyAlignment="1">
      <alignment horizontal="center" vertical="center" wrapText="1"/>
    </xf>
    <xf numFmtId="1" fontId="50" fillId="3" borderId="69" xfId="0" quotePrefix="1" applyNumberFormat="1" applyFont="1" applyFill="1" applyBorder="1" applyAlignment="1">
      <alignment horizontal="center" vertical="center" wrapText="1"/>
    </xf>
    <xf numFmtId="0" fontId="50" fillId="0" borderId="0" xfId="0" applyFont="1"/>
    <xf numFmtId="0" fontId="51" fillId="0" borderId="5" xfId="0" applyFont="1" applyBorder="1" applyAlignment="1">
      <alignment horizontal="left" vertical="center" wrapText="1"/>
    </xf>
    <xf numFmtId="0" fontId="51" fillId="0" borderId="4" xfId="0" applyFont="1" applyBorder="1" applyAlignment="1">
      <alignment horizontal="left" vertical="center" wrapText="1"/>
    </xf>
    <xf numFmtId="0" fontId="50" fillId="0" borderId="65" xfId="0" applyFont="1" applyBorder="1" applyAlignment="1">
      <alignment horizontal="left" vertical="center" wrapText="1"/>
    </xf>
    <xf numFmtId="1" fontId="50" fillId="0" borderId="4" xfId="0" applyNumberFormat="1" applyFont="1" applyBorder="1" applyAlignment="1">
      <alignment horizontal="left" vertical="center" wrapText="1"/>
    </xf>
    <xf numFmtId="0" fontId="50" fillId="0" borderId="4" xfId="0" applyFont="1" applyBorder="1" applyAlignment="1">
      <alignment horizontal="left" vertical="center" wrapText="1"/>
    </xf>
    <xf numFmtId="0" fontId="8" fillId="5" borderId="27" xfId="0" applyFont="1" applyFill="1" applyBorder="1" applyAlignment="1">
      <alignment horizontal="center" vertical="center" wrapText="1"/>
    </xf>
    <xf numFmtId="0" fontId="46" fillId="2" borderId="30" xfId="0" applyFont="1" applyFill="1" applyBorder="1" applyAlignment="1">
      <alignment horizontal="center" vertical="center" wrapText="1"/>
    </xf>
    <xf numFmtId="0" fontId="46" fillId="2" borderId="18" xfId="0" applyFont="1" applyFill="1" applyBorder="1" applyAlignment="1">
      <alignment horizontal="center" vertical="center" wrapText="1"/>
    </xf>
    <xf numFmtId="0" fontId="50" fillId="0" borderId="84" xfId="0" applyFont="1" applyBorder="1"/>
    <xf numFmtId="0" fontId="11" fillId="11" borderId="0" xfId="0" applyFont="1" applyFill="1" applyAlignment="1">
      <alignment horizontal="left" vertical="center"/>
    </xf>
    <xf numFmtId="0" fontId="1" fillId="0" borderId="0" xfId="0" applyFont="1" applyAlignment="1">
      <alignment vertical="center"/>
    </xf>
    <xf numFmtId="0" fontId="27" fillId="5" borderId="32" xfId="0" applyFont="1" applyFill="1" applyBorder="1" applyAlignment="1">
      <alignment horizontal="center" vertical="center" wrapText="1"/>
    </xf>
    <xf numFmtId="0" fontId="13" fillId="0" borderId="70" xfId="0" applyFont="1" applyBorder="1" applyAlignment="1">
      <alignment horizontal="left"/>
    </xf>
    <xf numFmtId="0" fontId="6" fillId="2" borderId="12" xfId="0" applyFont="1" applyFill="1" applyBorder="1" applyAlignment="1">
      <alignment horizontal="center" vertical="center" wrapText="1"/>
    </xf>
    <xf numFmtId="0" fontId="14" fillId="3" borderId="38" xfId="0" applyFont="1" applyFill="1" applyBorder="1" applyAlignment="1">
      <alignment horizontal="left" vertical="center" wrapText="1"/>
    </xf>
    <xf numFmtId="0" fontId="14" fillId="4" borderId="38" xfId="0" applyFont="1" applyFill="1" applyBorder="1" applyAlignment="1">
      <alignment horizontal="left" vertical="center" wrapText="1"/>
    </xf>
    <xf numFmtId="0" fontId="14" fillId="4" borderId="12" xfId="0" applyFont="1" applyFill="1" applyBorder="1" applyAlignment="1">
      <alignment horizontal="left" vertical="center" wrapText="1"/>
    </xf>
    <xf numFmtId="0" fontId="6" fillId="2" borderId="39" xfId="0" applyFont="1" applyFill="1" applyBorder="1" applyAlignment="1">
      <alignment horizontal="center" vertical="center" wrapText="1"/>
    </xf>
    <xf numFmtId="0" fontId="13" fillId="3" borderId="18" xfId="0" quotePrefix="1" applyFont="1" applyFill="1" applyBorder="1"/>
    <xf numFmtId="0" fontId="13" fillId="4" borderId="18" xfId="0" quotePrefix="1" applyFont="1" applyFill="1" applyBorder="1"/>
    <xf numFmtId="0" fontId="14" fillId="4" borderId="91" xfId="0" applyFont="1" applyFill="1" applyBorder="1" applyAlignment="1">
      <alignment horizontal="center" vertical="center" wrapText="1"/>
    </xf>
    <xf numFmtId="0" fontId="14" fillId="3" borderId="89" xfId="0" applyFont="1" applyFill="1" applyBorder="1" applyAlignment="1">
      <alignment horizontal="center" vertical="center" wrapText="1"/>
    </xf>
    <xf numFmtId="164" fontId="14" fillId="3" borderId="55" xfId="0" applyNumberFormat="1" applyFont="1" applyFill="1" applyBorder="1" applyAlignment="1">
      <alignment horizontal="center" vertical="center" wrapText="1"/>
    </xf>
    <xf numFmtId="164" fontId="14" fillId="4" borderId="57" xfId="0" applyNumberFormat="1" applyFont="1" applyFill="1" applyBorder="1" applyAlignment="1">
      <alignment horizontal="center" vertical="center" wrapText="1"/>
    </xf>
    <xf numFmtId="1" fontId="14" fillId="4" borderId="57" xfId="0" applyNumberFormat="1" applyFont="1" applyFill="1" applyBorder="1" applyAlignment="1">
      <alignment horizontal="center" vertical="center" wrapText="1"/>
    </xf>
    <xf numFmtId="0" fontId="6" fillId="2" borderId="53" xfId="0" applyFont="1" applyFill="1" applyBorder="1" applyAlignment="1">
      <alignment horizontal="center" vertical="center" wrapText="1"/>
    </xf>
    <xf numFmtId="0" fontId="52" fillId="2" borderId="14" xfId="0" applyFont="1" applyFill="1" applyBorder="1" applyAlignment="1">
      <alignment horizontal="center" vertical="center" wrapText="1"/>
    </xf>
    <xf numFmtId="0" fontId="31" fillId="3" borderId="18" xfId="0" applyFont="1" applyFill="1" applyBorder="1" applyAlignment="1">
      <alignment horizontal="center" vertical="center" wrapText="1"/>
    </xf>
    <xf numFmtId="164" fontId="31" fillId="3" borderId="18" xfId="0" applyNumberFormat="1" applyFont="1" applyFill="1" applyBorder="1" applyAlignment="1">
      <alignment horizontal="center" vertical="center" wrapText="1"/>
    </xf>
    <xf numFmtId="0" fontId="31" fillId="3" borderId="14" xfId="0" applyFont="1" applyFill="1" applyBorder="1" applyAlignment="1">
      <alignment horizontal="center" vertical="center"/>
    </xf>
    <xf numFmtId="0" fontId="8" fillId="2" borderId="11"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14" fillId="4" borderId="11" xfId="0" applyFont="1" applyFill="1" applyBorder="1" applyAlignment="1">
      <alignment horizontal="center" vertical="center"/>
    </xf>
    <xf numFmtId="0" fontId="14" fillId="3" borderId="11" xfId="0" applyFont="1" applyFill="1" applyBorder="1" applyAlignment="1">
      <alignment horizontal="center" vertical="center"/>
    </xf>
    <xf numFmtId="0" fontId="54" fillId="0" borderId="0" xfId="5"/>
    <xf numFmtId="0" fontId="55" fillId="0" borderId="0" xfId="0" applyFont="1" applyAlignment="1">
      <alignment vertical="center"/>
    </xf>
    <xf numFmtId="0" fontId="13" fillId="0" borderId="6" xfId="0" applyFont="1" applyBorder="1"/>
    <xf numFmtId="0" fontId="11" fillId="11" borderId="6" xfId="0" applyFont="1" applyFill="1" applyBorder="1" applyAlignment="1">
      <alignment horizontal="left" vertical="center"/>
    </xf>
    <xf numFmtId="0" fontId="14" fillId="3" borderId="11" xfId="0" applyFont="1" applyFill="1" applyBorder="1" applyAlignment="1">
      <alignment vertical="center" wrapText="1"/>
    </xf>
    <xf numFmtId="2" fontId="14" fillId="3" borderId="14" xfId="0" applyNumberFormat="1" applyFont="1" applyFill="1" applyBorder="1" applyAlignment="1">
      <alignment horizontal="center" vertical="center" wrapText="1"/>
    </xf>
    <xf numFmtId="1" fontId="14" fillId="3" borderId="14" xfId="0" applyNumberFormat="1" applyFont="1" applyFill="1" applyBorder="1" applyAlignment="1">
      <alignment horizontal="center" vertical="center" wrapText="1"/>
    </xf>
    <xf numFmtId="2" fontId="14" fillId="4" borderId="14" xfId="0" applyNumberFormat="1" applyFont="1" applyFill="1" applyBorder="1" applyAlignment="1">
      <alignment horizontal="center" vertical="center" wrapText="1"/>
    </xf>
    <xf numFmtId="0" fontId="14" fillId="4" borderId="11" xfId="0" applyFont="1" applyFill="1" applyBorder="1" applyAlignment="1">
      <alignment vertical="center" wrapText="1"/>
    </xf>
    <xf numFmtId="1" fontId="14" fillId="4" borderId="14" xfId="0" applyNumberFormat="1" applyFont="1" applyFill="1" applyBorder="1" applyAlignment="1">
      <alignment horizontal="center" vertical="center" wrapText="1"/>
    </xf>
    <xf numFmtId="0" fontId="0" fillId="0" borderId="0" xfId="0" quotePrefix="1"/>
    <xf numFmtId="3" fontId="14" fillId="3" borderId="18" xfId="0" applyNumberFormat="1" applyFont="1" applyFill="1" applyBorder="1" applyAlignment="1">
      <alignment horizontal="center" vertical="center" wrapText="1"/>
    </xf>
    <xf numFmtId="0" fontId="31" fillId="3" borderId="0" xfId="0" applyFont="1" applyFill="1" applyAlignment="1">
      <alignment horizontal="center" vertical="center"/>
    </xf>
    <xf numFmtId="0" fontId="31" fillId="4" borderId="14" xfId="0" applyFont="1" applyFill="1" applyBorder="1" applyAlignment="1">
      <alignment horizontal="center" vertical="center"/>
    </xf>
    <xf numFmtId="2" fontId="11" fillId="4" borderId="18" xfId="0" applyNumberFormat="1" applyFont="1" applyFill="1" applyBorder="1" applyAlignment="1">
      <alignment horizontal="center" vertical="center" wrapText="1"/>
    </xf>
    <xf numFmtId="2" fontId="11" fillId="3" borderId="32" xfId="0" applyNumberFormat="1" applyFont="1" applyFill="1" applyBorder="1" applyAlignment="1">
      <alignment horizontal="center" vertical="center" wrapText="1"/>
    </xf>
    <xf numFmtId="2" fontId="31" fillId="3" borderId="14" xfId="0" applyNumberFormat="1" applyFont="1" applyFill="1" applyBorder="1" applyAlignment="1">
      <alignment horizontal="center" vertical="center" wrapText="1"/>
    </xf>
    <xf numFmtId="2" fontId="31" fillId="4" borderId="14" xfId="0" applyNumberFormat="1" applyFont="1" applyFill="1" applyBorder="1" applyAlignment="1">
      <alignment horizontal="center" vertical="center" wrapText="1"/>
    </xf>
    <xf numFmtId="1" fontId="11" fillId="4" borderId="18" xfId="0" applyNumberFormat="1" applyFont="1" applyFill="1" applyBorder="1" applyAlignment="1">
      <alignment horizontal="center" vertical="center" wrapText="1"/>
    </xf>
    <xf numFmtId="164" fontId="14" fillId="4" borderId="55" xfId="0" applyNumberFormat="1" applyFont="1" applyFill="1" applyBorder="1" applyAlignment="1">
      <alignment horizontal="center" vertical="center" wrapText="1"/>
    </xf>
    <xf numFmtId="0" fontId="14" fillId="3" borderId="57" xfId="0" applyFont="1" applyFill="1" applyBorder="1" applyAlignment="1">
      <alignment horizontal="center" vertical="center" wrapText="1"/>
    </xf>
    <xf numFmtId="1" fontId="14" fillId="3" borderId="57" xfId="0" applyNumberFormat="1" applyFont="1" applyFill="1" applyBorder="1" applyAlignment="1">
      <alignment horizontal="center" vertical="center" wrapText="1"/>
    </xf>
    <xf numFmtId="164" fontId="14" fillId="3" borderId="14" xfId="0" applyNumberFormat="1" applyFont="1" applyFill="1" applyBorder="1" applyAlignment="1">
      <alignment horizontal="center" vertical="center" wrapText="1"/>
    </xf>
    <xf numFmtId="0" fontId="27" fillId="5" borderId="27" xfId="0" applyFont="1" applyFill="1" applyBorder="1" applyAlignment="1">
      <alignment horizontal="center" vertical="center" wrapText="1"/>
    </xf>
    <xf numFmtId="0" fontId="27" fillId="5" borderId="32" xfId="0" applyFont="1" applyFill="1" applyBorder="1" applyAlignment="1">
      <alignment horizontal="center" vertical="center" wrapText="1"/>
    </xf>
    <xf numFmtId="0" fontId="13" fillId="4" borderId="18" xfId="0" applyFont="1" applyFill="1" applyBorder="1" applyAlignment="1">
      <alignment horizontal="center" vertical="center" wrapText="1"/>
    </xf>
    <xf numFmtId="0" fontId="8" fillId="5" borderId="18" xfId="0" applyFont="1" applyFill="1" applyBorder="1" applyAlignment="1">
      <alignment horizontal="center" vertical="center" wrapText="1"/>
    </xf>
    <xf numFmtId="0" fontId="11" fillId="11" borderId="70" xfId="0" applyFont="1" applyFill="1" applyBorder="1" applyAlignment="1">
      <alignment horizontal="center" vertical="center"/>
    </xf>
    <xf numFmtId="0" fontId="13" fillId="3" borderId="27" xfId="0" applyFont="1" applyFill="1" applyBorder="1" applyAlignment="1">
      <alignment horizontal="center" vertical="center" wrapText="1"/>
    </xf>
    <xf numFmtId="0" fontId="13" fillId="3" borderId="37" xfId="0" applyFont="1" applyFill="1" applyBorder="1" applyAlignment="1">
      <alignment horizontal="center" vertical="center" wrapText="1"/>
    </xf>
    <xf numFmtId="0" fontId="13" fillId="3" borderId="32"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3" fillId="4" borderId="27" xfId="0" applyFont="1" applyFill="1" applyBorder="1" applyAlignment="1">
      <alignment horizontal="center" vertical="center" wrapText="1"/>
    </xf>
    <xf numFmtId="0" fontId="13" fillId="4" borderId="37" xfId="0" applyFont="1" applyFill="1" applyBorder="1" applyAlignment="1">
      <alignment horizontal="center" vertical="center" wrapText="1"/>
    </xf>
    <xf numFmtId="0" fontId="13" fillId="4" borderId="32" xfId="0" applyFont="1" applyFill="1" applyBorder="1" applyAlignment="1">
      <alignment horizontal="center" vertical="center" wrapText="1"/>
    </xf>
    <xf numFmtId="0" fontId="1" fillId="0" borderId="0" xfId="0" applyFont="1" applyAlignment="1">
      <alignment horizontal="left" vertical="center"/>
    </xf>
    <xf numFmtId="0" fontId="55" fillId="0" borderId="0" xfId="0" applyFont="1" applyAlignment="1">
      <alignment horizontal="left" vertical="center"/>
    </xf>
    <xf numFmtId="0" fontId="14" fillId="3" borderId="30" xfId="0" applyFont="1" applyFill="1" applyBorder="1" applyAlignment="1">
      <alignment horizontal="center" vertical="center"/>
    </xf>
    <xf numFmtId="0" fontId="14" fillId="3" borderId="50" xfId="0" applyFont="1" applyFill="1" applyBorder="1" applyAlignment="1">
      <alignment horizontal="center" vertical="center"/>
    </xf>
    <xf numFmtId="0" fontId="14" fillId="3" borderId="31" xfId="0" applyFont="1" applyFill="1" applyBorder="1" applyAlignment="1">
      <alignment horizontal="center" vertical="center"/>
    </xf>
    <xf numFmtId="0" fontId="30" fillId="0" borderId="0" xfId="0" applyFont="1" applyAlignment="1">
      <alignment horizontal="left"/>
    </xf>
    <xf numFmtId="0" fontId="14" fillId="4" borderId="30" xfId="0" applyFont="1" applyFill="1" applyBorder="1" applyAlignment="1">
      <alignment horizontal="center" vertical="center"/>
    </xf>
    <xf numFmtId="0" fontId="14" fillId="4" borderId="50" xfId="0" applyFont="1" applyFill="1" applyBorder="1" applyAlignment="1">
      <alignment horizontal="center" vertical="center"/>
    </xf>
    <xf numFmtId="0" fontId="14" fillId="4" borderId="31" xfId="0" applyFont="1" applyFill="1" applyBorder="1" applyAlignment="1">
      <alignment horizontal="center" vertical="center"/>
    </xf>
    <xf numFmtId="0" fontId="8" fillId="2" borderId="72" xfId="0" applyFont="1" applyFill="1" applyBorder="1" applyAlignment="1">
      <alignment horizontal="center" vertical="center" wrapText="1"/>
    </xf>
    <xf numFmtId="0" fontId="8" fillId="2" borderId="49" xfId="0" applyFont="1" applyFill="1" applyBorder="1" applyAlignment="1">
      <alignment horizontal="center" vertical="center" wrapText="1"/>
    </xf>
    <xf numFmtId="0" fontId="8" fillId="2" borderId="73"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4" borderId="18" xfId="0" applyFont="1" applyFill="1" applyBorder="1" applyAlignment="1">
      <alignment horizontal="center" vertical="center" wrapText="1"/>
    </xf>
    <xf numFmtId="0" fontId="6" fillId="2" borderId="92" xfId="0" applyFont="1" applyFill="1" applyBorder="1" applyAlignment="1">
      <alignment horizontal="center" vertical="center" wrapText="1"/>
    </xf>
    <xf numFmtId="0" fontId="6" fillId="2" borderId="93" xfId="0" applyFont="1" applyFill="1" applyBorder="1" applyAlignment="1">
      <alignment horizontal="center" vertical="center" wrapText="1"/>
    </xf>
    <xf numFmtId="0" fontId="6" fillId="2" borderId="94" xfId="0" applyFont="1" applyFill="1" applyBorder="1" applyAlignment="1">
      <alignment horizontal="center" vertical="center" wrapText="1"/>
    </xf>
    <xf numFmtId="0" fontId="6" fillId="2" borderId="68" xfId="0" applyFont="1" applyFill="1" applyBorder="1" applyAlignment="1">
      <alignment horizontal="center" vertical="center" wrapText="1"/>
    </xf>
    <xf numFmtId="0" fontId="6" fillId="2" borderId="51"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95" xfId="0" applyFont="1" applyFill="1" applyBorder="1" applyAlignment="1">
      <alignment horizontal="center" vertical="center" wrapText="1"/>
    </xf>
    <xf numFmtId="0" fontId="6" fillId="2" borderId="75" xfId="0" applyFont="1" applyFill="1" applyBorder="1" applyAlignment="1">
      <alignment horizontal="center" vertical="center" wrapText="1"/>
    </xf>
    <xf numFmtId="0" fontId="6" fillId="2" borderId="70" xfId="0" applyFont="1" applyFill="1" applyBorder="1" applyAlignment="1">
      <alignment horizontal="center" vertical="center" wrapText="1"/>
    </xf>
    <xf numFmtId="0" fontId="31" fillId="3" borderId="52" xfId="0" applyFont="1" applyFill="1" applyBorder="1" applyAlignment="1">
      <alignment horizontal="center" vertical="center"/>
    </xf>
    <xf numFmtId="0" fontId="31" fillId="3" borderId="38" xfId="0" applyFont="1" applyFill="1" applyBorder="1" applyAlignment="1">
      <alignment horizontal="center" vertical="center"/>
    </xf>
    <xf numFmtId="0" fontId="31" fillId="3" borderId="12" xfId="0" applyFont="1" applyFill="1" applyBorder="1" applyAlignment="1">
      <alignment horizontal="center" vertical="center"/>
    </xf>
    <xf numFmtId="0" fontId="31" fillId="4" borderId="11" xfId="0" applyFont="1" applyFill="1" applyBorder="1" applyAlignment="1">
      <alignment horizontal="center" vertical="center"/>
    </xf>
    <xf numFmtId="0" fontId="31" fillId="4" borderId="38" xfId="0" applyFont="1" applyFill="1" applyBorder="1" applyAlignment="1">
      <alignment horizontal="center" vertical="center"/>
    </xf>
    <xf numFmtId="0" fontId="31" fillId="4" borderId="12" xfId="0" applyFont="1" applyFill="1" applyBorder="1" applyAlignment="1">
      <alignment horizontal="center" vertical="center"/>
    </xf>
    <xf numFmtId="0" fontId="0" fillId="0" borderId="0" xfId="0"/>
    <xf numFmtId="0" fontId="11" fillId="4" borderId="27" xfId="0" applyFont="1" applyFill="1" applyBorder="1" applyAlignment="1">
      <alignment horizontal="center" vertical="center" wrapText="1"/>
    </xf>
    <xf numFmtId="0" fontId="11" fillId="4" borderId="37" xfId="0" applyFont="1" applyFill="1" applyBorder="1" applyAlignment="1">
      <alignment horizontal="center" vertical="center" wrapText="1"/>
    </xf>
    <xf numFmtId="0" fontId="11" fillId="4" borderId="96" xfId="0" applyFont="1" applyFill="1" applyBorder="1" applyAlignment="1">
      <alignment horizontal="center" vertical="center" wrapText="1"/>
    </xf>
    <xf numFmtId="0" fontId="11" fillId="3" borderId="27" xfId="0" applyFont="1" applyFill="1" applyBorder="1" applyAlignment="1">
      <alignment horizontal="center" vertical="center" wrapText="1"/>
    </xf>
    <xf numFmtId="0" fontId="11" fillId="3" borderId="37" xfId="0" applyFont="1" applyFill="1" applyBorder="1" applyAlignment="1">
      <alignment horizontal="center" vertical="center" wrapText="1"/>
    </xf>
    <xf numFmtId="0" fontId="11" fillId="3" borderId="32" xfId="0" applyFont="1" applyFill="1" applyBorder="1" applyAlignment="1">
      <alignment horizontal="center" vertical="center" wrapText="1"/>
    </xf>
    <xf numFmtId="0" fontId="11" fillId="4" borderId="32" xfId="0" applyFont="1" applyFill="1" applyBorder="1" applyAlignment="1">
      <alignment horizontal="center" vertical="center" wrapText="1"/>
    </xf>
    <xf numFmtId="0" fontId="8" fillId="2" borderId="11"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14" fillId="4" borderId="11" xfId="0" applyFont="1" applyFill="1" applyBorder="1" applyAlignment="1">
      <alignment horizontal="left" vertical="center" wrapText="1"/>
    </xf>
    <xf numFmtId="0" fontId="14" fillId="4" borderId="12" xfId="0" applyFont="1" applyFill="1" applyBorder="1" applyAlignment="1">
      <alignment horizontal="left" vertical="center" wrapText="1"/>
    </xf>
    <xf numFmtId="0" fontId="14" fillId="3" borderId="11"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4" fillId="3" borderId="11" xfId="0" applyFont="1" applyFill="1" applyBorder="1" applyAlignment="1">
      <alignment horizontal="left" vertical="center" wrapText="1"/>
    </xf>
    <xf numFmtId="0" fontId="14" fillId="3" borderId="12" xfId="0" applyFont="1" applyFill="1" applyBorder="1" applyAlignment="1">
      <alignment horizontal="left" vertical="center" wrapText="1"/>
    </xf>
    <xf numFmtId="0" fontId="6" fillId="2" borderId="11"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12" xfId="0" applyFont="1" applyFill="1" applyBorder="1" applyAlignment="1">
      <alignment horizontal="center" vertical="center" wrapText="1"/>
    </xf>
    <xf numFmtId="0" fontId="6" fillId="2" borderId="67" xfId="0" applyFont="1" applyFill="1" applyBorder="1" applyAlignment="1">
      <alignment horizontal="center" vertical="center" wrapText="1"/>
    </xf>
    <xf numFmtId="0" fontId="6" fillId="2" borderId="0" xfId="0" applyFont="1" applyFill="1" applyAlignment="1">
      <alignment horizontal="center" vertical="center" wrapText="1"/>
    </xf>
    <xf numFmtId="0" fontId="6" fillId="2" borderId="38" xfId="0" applyFont="1" applyFill="1" applyBorder="1" applyAlignment="1">
      <alignment horizontal="center" vertical="center" wrapText="1"/>
    </xf>
    <xf numFmtId="0" fontId="8" fillId="2" borderId="11" xfId="0" applyFont="1" applyFill="1" applyBorder="1" applyAlignment="1">
      <alignment horizontal="center" vertical="center"/>
    </xf>
    <xf numFmtId="0" fontId="8" fillId="2" borderId="38" xfId="0" applyFont="1" applyFill="1" applyBorder="1" applyAlignment="1">
      <alignment horizontal="center" vertical="center"/>
    </xf>
    <xf numFmtId="0" fontId="8" fillId="2" borderId="12"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38" xfId="0" applyFont="1" applyFill="1" applyBorder="1" applyAlignment="1">
      <alignment horizontal="center" vertical="center"/>
    </xf>
    <xf numFmtId="0" fontId="6" fillId="2" borderId="12" xfId="0" applyFont="1" applyFill="1" applyBorder="1" applyAlignment="1">
      <alignment horizontal="center" vertical="center"/>
    </xf>
    <xf numFmtId="0" fontId="14" fillId="4" borderId="11" xfId="0" applyFont="1" applyFill="1" applyBorder="1" applyAlignment="1">
      <alignment horizontal="center" vertical="center"/>
    </xf>
    <xf numFmtId="0" fontId="14" fillId="4" borderId="38" xfId="0" applyFont="1" applyFill="1" applyBorder="1" applyAlignment="1">
      <alignment horizontal="center" vertical="center"/>
    </xf>
    <xf numFmtId="0" fontId="14" fillId="3" borderId="38" xfId="0" applyFont="1" applyFill="1" applyBorder="1" applyAlignment="1">
      <alignment horizontal="center" vertical="center" wrapText="1"/>
    </xf>
    <xf numFmtId="0" fontId="14" fillId="3" borderId="11" xfId="0" applyFont="1" applyFill="1" applyBorder="1" applyAlignment="1">
      <alignment horizontal="center" vertical="center"/>
    </xf>
    <xf numFmtId="0" fontId="14" fillId="3" borderId="38" xfId="0" applyFont="1" applyFill="1" applyBorder="1" applyAlignment="1">
      <alignment horizontal="center" vertical="center"/>
    </xf>
    <xf numFmtId="0" fontId="14" fillId="4" borderId="12" xfId="0" applyFont="1" applyFill="1" applyBorder="1" applyAlignment="1">
      <alignment horizontal="center" vertical="center"/>
    </xf>
    <xf numFmtId="0" fontId="8" fillId="5" borderId="9" xfId="0" applyFont="1" applyFill="1" applyBorder="1" applyAlignment="1">
      <alignment horizontal="center" vertical="center"/>
    </xf>
    <xf numFmtId="0" fontId="8" fillId="5" borderId="3" xfId="0" applyFont="1" applyFill="1" applyBorder="1" applyAlignment="1">
      <alignment horizontal="center" vertical="center"/>
    </xf>
    <xf numFmtId="0" fontId="8" fillId="5" borderId="17" xfId="0" applyFont="1" applyFill="1" applyBorder="1" applyAlignment="1">
      <alignment horizontal="center" vertical="center"/>
    </xf>
    <xf numFmtId="0" fontId="8" fillId="5" borderId="4" xfId="0" applyFont="1" applyFill="1" applyBorder="1" applyAlignment="1">
      <alignment horizontal="center" vertical="center"/>
    </xf>
    <xf numFmtId="0" fontId="13" fillId="3" borderId="18" xfId="0" applyFont="1" applyFill="1" applyBorder="1" applyAlignment="1">
      <alignment horizontal="center" vertical="center"/>
    </xf>
    <xf numFmtId="0" fontId="13" fillId="4" borderId="18" xfId="0" applyFont="1" applyFill="1" applyBorder="1" applyAlignment="1">
      <alignment horizontal="center" vertical="center"/>
    </xf>
    <xf numFmtId="0" fontId="13" fillId="0" borderId="70" xfId="0" applyFont="1" applyBorder="1" applyAlignment="1">
      <alignment horizontal="center"/>
    </xf>
    <xf numFmtId="0" fontId="8" fillId="5" borderId="16" xfId="0" applyFont="1" applyFill="1" applyBorder="1" applyAlignment="1">
      <alignment horizontal="center" vertical="center"/>
    </xf>
    <xf numFmtId="0" fontId="8" fillId="5" borderId="5" xfId="0" applyFont="1" applyFill="1" applyBorder="1" applyAlignment="1">
      <alignment horizontal="center" vertical="center"/>
    </xf>
    <xf numFmtId="0" fontId="38" fillId="4" borderId="11" xfId="0" applyFont="1" applyFill="1" applyBorder="1" applyAlignment="1">
      <alignment horizontal="center" vertical="center" wrapText="1"/>
    </xf>
    <xf numFmtId="0" fontId="38" fillId="4" borderId="12" xfId="0" applyFont="1" applyFill="1" applyBorder="1" applyAlignment="1">
      <alignment horizontal="center" vertical="center" wrapText="1"/>
    </xf>
    <xf numFmtId="0" fontId="38" fillId="3" borderId="11" xfId="0" applyFont="1" applyFill="1" applyBorder="1" applyAlignment="1">
      <alignment horizontal="center" vertical="center" wrapText="1"/>
    </xf>
    <xf numFmtId="0" fontId="38" fillId="3" borderId="12" xfId="0" applyFont="1" applyFill="1" applyBorder="1" applyAlignment="1">
      <alignment horizontal="center" vertical="center" wrapText="1"/>
    </xf>
    <xf numFmtId="0" fontId="38" fillId="4" borderId="13" xfId="0" applyFont="1" applyFill="1" applyBorder="1" applyAlignment="1">
      <alignment horizontal="center" vertical="center" wrapText="1"/>
    </xf>
    <xf numFmtId="0" fontId="38" fillId="4" borderId="15" xfId="0" applyFont="1" applyFill="1" applyBorder="1" applyAlignment="1">
      <alignment horizontal="center" vertical="center" wrapText="1"/>
    </xf>
    <xf numFmtId="0" fontId="38" fillId="4" borderId="38" xfId="0" applyFont="1" applyFill="1" applyBorder="1" applyAlignment="1">
      <alignment horizontal="center" vertical="center" wrapText="1"/>
    </xf>
    <xf numFmtId="0" fontId="35" fillId="2" borderId="11" xfId="0" applyFont="1" applyFill="1" applyBorder="1" applyAlignment="1">
      <alignment horizontal="center" vertical="center" wrapText="1"/>
    </xf>
    <xf numFmtId="0" fontId="35" fillId="2" borderId="12" xfId="0" applyFont="1" applyFill="1" applyBorder="1" applyAlignment="1">
      <alignment horizontal="center" vertical="center" wrapText="1"/>
    </xf>
    <xf numFmtId="0" fontId="36" fillId="2" borderId="11" xfId="0" applyFont="1" applyFill="1" applyBorder="1" applyAlignment="1">
      <alignment horizontal="center" vertical="center" wrapText="1"/>
    </xf>
    <xf numFmtId="0" fontId="36" fillId="2" borderId="12" xfId="0" applyFont="1" applyFill="1" applyBorder="1" applyAlignment="1">
      <alignment horizontal="center" vertical="center" wrapText="1"/>
    </xf>
    <xf numFmtId="11" fontId="13" fillId="4" borderId="46" xfId="0" applyNumberFormat="1" applyFont="1" applyFill="1" applyBorder="1" applyAlignment="1">
      <alignment horizontal="center" vertical="center" wrapText="1"/>
    </xf>
    <xf numFmtId="11" fontId="13" fillId="4" borderId="37" xfId="0" applyNumberFormat="1" applyFont="1" applyFill="1" applyBorder="1" applyAlignment="1">
      <alignment horizontal="center" vertical="center" wrapText="1"/>
    </xf>
    <xf numFmtId="0" fontId="11" fillId="4" borderId="40" xfId="0" applyFont="1" applyFill="1" applyBorder="1" applyAlignment="1">
      <alignment horizontal="center" vertical="center" wrapText="1"/>
    </xf>
    <xf numFmtId="0" fontId="11" fillId="4" borderId="0" xfId="0" applyFont="1" applyFill="1" applyAlignment="1">
      <alignment horizontal="center" vertical="center" wrapText="1"/>
    </xf>
    <xf numFmtId="0" fontId="13" fillId="4" borderId="4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13" fillId="4" borderId="49" xfId="0" applyFont="1" applyFill="1" applyBorder="1" applyAlignment="1">
      <alignment horizontal="center" vertical="center" wrapText="1"/>
    </xf>
    <xf numFmtId="0" fontId="13" fillId="4" borderId="46" xfId="0" applyFont="1" applyFill="1" applyBorder="1" applyAlignment="1">
      <alignment horizontal="center" vertical="center" wrapText="1"/>
    </xf>
    <xf numFmtId="0" fontId="13" fillId="3" borderId="46" xfId="0" applyFont="1" applyFill="1" applyBorder="1" applyAlignment="1">
      <alignment horizontal="center" vertical="center" wrapText="1"/>
    </xf>
    <xf numFmtId="11" fontId="13" fillId="3" borderId="46" xfId="0" applyNumberFormat="1" applyFont="1" applyFill="1" applyBorder="1" applyAlignment="1">
      <alignment horizontal="center" vertical="center" wrapText="1"/>
    </xf>
    <xf numFmtId="11" fontId="13" fillId="3" borderId="37" xfId="0" applyNumberFormat="1" applyFont="1" applyFill="1" applyBorder="1" applyAlignment="1">
      <alignment horizontal="center" vertical="center" wrapText="1"/>
    </xf>
    <xf numFmtId="0" fontId="11" fillId="3" borderId="40" xfId="0" applyFont="1" applyFill="1" applyBorder="1" applyAlignment="1">
      <alignment horizontal="center" vertical="center" wrapText="1"/>
    </xf>
    <xf numFmtId="0" fontId="11" fillId="3" borderId="0" xfId="0" applyFont="1" applyFill="1" applyAlignment="1">
      <alignment horizontal="center" vertical="center" wrapText="1"/>
    </xf>
    <xf numFmtId="0" fontId="13" fillId="3" borderId="47" xfId="0" applyFont="1" applyFill="1" applyBorder="1" applyAlignment="1">
      <alignment horizontal="center" vertical="center" wrapText="1"/>
    </xf>
    <xf numFmtId="0" fontId="13" fillId="3" borderId="48" xfId="0" applyFont="1" applyFill="1" applyBorder="1" applyAlignment="1">
      <alignment horizontal="center" vertical="center" wrapText="1"/>
    </xf>
    <xf numFmtId="2" fontId="13" fillId="3" borderId="18" xfId="0" applyNumberFormat="1" applyFont="1" applyFill="1" applyBorder="1" applyAlignment="1">
      <alignment horizontal="center" vertical="center" wrapText="1"/>
    </xf>
    <xf numFmtId="2" fontId="13" fillId="4" borderId="18" xfId="0" applyNumberFormat="1" applyFont="1" applyFill="1" applyBorder="1" applyAlignment="1">
      <alignment horizontal="center" vertical="center" wrapText="1"/>
    </xf>
    <xf numFmtId="0" fontId="14" fillId="4" borderId="38" xfId="0" applyFont="1" applyFill="1" applyBorder="1" applyAlignment="1">
      <alignment horizontal="center" vertical="center" wrapText="1"/>
    </xf>
    <xf numFmtId="0" fontId="14" fillId="4" borderId="39" xfId="0" applyFont="1" applyFill="1" applyBorder="1" applyAlignment="1">
      <alignment horizontal="center" vertical="center" wrapText="1"/>
    </xf>
    <xf numFmtId="0" fontId="14" fillId="3" borderId="18" xfId="0" applyFont="1" applyFill="1" applyBorder="1" applyAlignment="1">
      <alignment horizontal="center" vertical="center"/>
    </xf>
    <xf numFmtId="0" fontId="14" fillId="4" borderId="18" xfId="0" applyFont="1" applyFill="1" applyBorder="1" applyAlignment="1">
      <alignment horizontal="center" vertical="center"/>
    </xf>
    <xf numFmtId="0" fontId="8" fillId="2" borderId="68" xfId="0" applyFont="1" applyFill="1" applyBorder="1" applyAlignment="1">
      <alignment horizontal="center" vertical="center" wrapText="1"/>
    </xf>
    <xf numFmtId="0" fontId="8" fillId="2" borderId="75" xfId="0" applyFont="1" applyFill="1" applyBorder="1" applyAlignment="1">
      <alignment horizontal="center" vertical="center" wrapText="1"/>
    </xf>
    <xf numFmtId="2" fontId="13" fillId="4" borderId="18" xfId="0" applyNumberFormat="1" applyFont="1" applyFill="1" applyBorder="1" applyAlignment="1">
      <alignment horizontal="center" vertical="center"/>
    </xf>
    <xf numFmtId="0" fontId="8" fillId="5" borderId="18" xfId="0" applyFont="1" applyFill="1" applyBorder="1" applyAlignment="1">
      <alignment horizontal="center" vertical="center"/>
    </xf>
    <xf numFmtId="0" fontId="8" fillId="5" borderId="18" xfId="0" applyFont="1" applyFill="1" applyBorder="1" applyAlignment="1">
      <alignment horizontal="center"/>
    </xf>
    <xf numFmtId="0" fontId="8" fillId="5" borderId="27" xfId="0" applyFont="1" applyFill="1" applyBorder="1" applyAlignment="1">
      <alignment horizontal="center" vertical="center" wrapText="1"/>
    </xf>
    <xf numFmtId="0" fontId="8" fillId="5" borderId="37" xfId="0" applyFont="1" applyFill="1" applyBorder="1" applyAlignment="1">
      <alignment horizontal="center" vertical="center" wrapText="1"/>
    </xf>
    <xf numFmtId="0" fontId="8" fillId="5" borderId="32" xfId="0" applyFont="1" applyFill="1" applyBorder="1" applyAlignment="1">
      <alignment horizontal="center" vertical="center" wrapText="1"/>
    </xf>
    <xf numFmtId="2" fontId="13" fillId="3" borderId="18" xfId="0" applyNumberFormat="1" applyFont="1" applyFill="1" applyBorder="1" applyAlignment="1">
      <alignment horizontal="center" vertical="center"/>
    </xf>
    <xf numFmtId="0" fontId="8" fillId="5" borderId="74" xfId="0" applyFont="1" applyFill="1" applyBorder="1" applyAlignment="1">
      <alignment horizontal="center" vertical="center"/>
    </xf>
    <xf numFmtId="0" fontId="8" fillId="5" borderId="76" xfId="0" applyFont="1" applyFill="1" applyBorder="1" applyAlignment="1">
      <alignment horizontal="center" vertical="center"/>
    </xf>
    <xf numFmtId="0" fontId="8" fillId="5" borderId="77" xfId="0" applyFont="1" applyFill="1" applyBorder="1" applyAlignment="1">
      <alignment horizontal="center" vertical="center"/>
    </xf>
    <xf numFmtId="0" fontId="8" fillId="5" borderId="78" xfId="0" applyFont="1" applyFill="1" applyBorder="1" applyAlignment="1">
      <alignment horizontal="center" vertical="center"/>
    </xf>
    <xf numFmtId="0" fontId="8" fillId="5" borderId="27" xfId="0" applyFont="1" applyFill="1" applyBorder="1" applyAlignment="1">
      <alignment horizontal="center" vertical="center"/>
    </xf>
    <xf numFmtId="0" fontId="8" fillId="5" borderId="37" xfId="0" applyFont="1" applyFill="1" applyBorder="1" applyAlignment="1">
      <alignment horizontal="center" vertical="center"/>
    </xf>
    <xf numFmtId="0" fontId="8" fillId="5" borderId="32" xfId="0" applyFont="1" applyFill="1" applyBorder="1" applyAlignment="1">
      <alignment horizontal="center" vertical="center"/>
    </xf>
    <xf numFmtId="0" fontId="27" fillId="5" borderId="27" xfId="0" applyFont="1" applyFill="1" applyBorder="1" applyAlignment="1">
      <alignment horizontal="center"/>
    </xf>
    <xf numFmtId="0" fontId="27" fillId="5" borderId="32" xfId="0" applyFont="1" applyFill="1" applyBorder="1" applyAlignment="1">
      <alignment horizontal="center"/>
    </xf>
    <xf numFmtId="0" fontId="14" fillId="3" borderId="13"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14" xfId="0" applyFont="1" applyFill="1" applyBorder="1" applyAlignment="1">
      <alignment horizontal="center" vertical="center" wrapText="1"/>
    </xf>
    <xf numFmtId="0" fontId="14" fillId="4" borderId="13"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14" fillId="4" borderId="14" xfId="0" applyFont="1" applyFill="1" applyBorder="1" applyAlignment="1">
      <alignment horizontal="center" vertical="center" wrapText="1"/>
    </xf>
    <xf numFmtId="0" fontId="8" fillId="2" borderId="39" xfId="0" applyFont="1" applyFill="1" applyBorder="1" applyAlignment="1">
      <alignment horizontal="center" vertical="center" wrapText="1"/>
    </xf>
    <xf numFmtId="0" fontId="6" fillId="2" borderId="57" xfId="0" applyFont="1" applyFill="1" applyBorder="1" applyAlignment="1">
      <alignment horizontal="center" vertical="center" wrapText="1"/>
    </xf>
    <xf numFmtId="0" fontId="14" fillId="3" borderId="54" xfId="0" applyFont="1" applyFill="1" applyBorder="1" applyAlignment="1">
      <alignment horizontal="center" vertical="center" wrapText="1"/>
    </xf>
    <xf numFmtId="0" fontId="8" fillId="2" borderId="0" xfId="0" applyFont="1" applyFill="1" applyAlignment="1">
      <alignment horizontal="center" vertical="center" wrapText="1"/>
    </xf>
    <xf numFmtId="0" fontId="8" fillId="2" borderId="15" xfId="0" applyFont="1" applyFill="1" applyBorder="1" applyAlignment="1">
      <alignment horizontal="center" vertical="center" wrapText="1"/>
    </xf>
    <xf numFmtId="0" fontId="6" fillId="2" borderId="52" xfId="0" applyFont="1" applyFill="1" applyBorder="1" applyAlignment="1">
      <alignment horizontal="center" vertical="center" wrapText="1"/>
    </xf>
    <xf numFmtId="0" fontId="6" fillId="2" borderId="66" xfId="0" applyFont="1" applyFill="1" applyBorder="1" applyAlignment="1">
      <alignment horizontal="center" vertical="center" wrapText="1"/>
    </xf>
    <xf numFmtId="0" fontId="6" fillId="2" borderId="50"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6" fillId="2" borderId="39" xfId="0" applyFont="1" applyFill="1" applyBorder="1" applyAlignment="1">
      <alignment horizontal="center" vertical="center" wrapText="1"/>
    </xf>
    <xf numFmtId="0" fontId="14" fillId="3" borderId="48" xfId="0" applyFont="1" applyFill="1" applyBorder="1" applyAlignment="1">
      <alignment horizontal="center" vertical="center" textRotation="90" wrapText="1"/>
    </xf>
    <xf numFmtId="0" fontId="14" fillId="3" borderId="90" xfId="0" applyFont="1" applyFill="1" applyBorder="1" applyAlignment="1">
      <alignment horizontal="center" vertical="center" textRotation="90" wrapText="1"/>
    </xf>
    <xf numFmtId="0" fontId="14" fillId="3" borderId="47" xfId="0" applyFont="1" applyFill="1" applyBorder="1" applyAlignment="1">
      <alignment horizontal="center" vertical="center" textRotation="90" wrapText="1"/>
    </xf>
    <xf numFmtId="0" fontId="14" fillId="3" borderId="68" xfId="0" applyFont="1" applyFill="1" applyBorder="1" applyAlignment="1">
      <alignment horizontal="center" vertical="center" textRotation="90" wrapText="1"/>
    </xf>
    <xf numFmtId="0" fontId="14" fillId="3" borderId="67" xfId="0" applyFont="1" applyFill="1" applyBorder="1" applyAlignment="1">
      <alignment horizontal="center" vertical="center" textRotation="90" wrapText="1"/>
    </xf>
    <xf numFmtId="0" fontId="14" fillId="3" borderId="75" xfId="0" applyFont="1" applyFill="1" applyBorder="1" applyAlignment="1">
      <alignment horizontal="center" vertical="center" textRotation="90" wrapText="1"/>
    </xf>
    <xf numFmtId="0" fontId="6" fillId="2" borderId="15"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51" fillId="0" borderId="8" xfId="0" applyFont="1" applyBorder="1" applyAlignment="1">
      <alignment horizontal="left" vertical="center" wrapText="1"/>
    </xf>
    <xf numFmtId="0" fontId="51" fillId="0" borderId="2" xfId="0" applyFont="1" applyBorder="1" applyAlignment="1">
      <alignment horizontal="left" vertical="center" wrapText="1"/>
    </xf>
    <xf numFmtId="0" fontId="51" fillId="0" borderId="63" xfId="0" applyFont="1" applyBorder="1" applyAlignment="1">
      <alignment horizontal="left" vertical="center" wrapText="1"/>
    </xf>
    <xf numFmtId="0" fontId="51" fillId="0" borderId="64" xfId="0" applyFont="1" applyBorder="1" applyAlignment="1">
      <alignment horizontal="left" vertical="center" wrapText="1"/>
    </xf>
    <xf numFmtId="0" fontId="51" fillId="0" borderId="65" xfId="0" applyFont="1" applyBorder="1" applyAlignment="1">
      <alignment horizontal="left" vertical="center" wrapText="1"/>
    </xf>
    <xf numFmtId="0" fontId="51" fillId="0" borderId="7" xfId="0" applyFont="1" applyBorder="1" applyAlignment="1">
      <alignment horizontal="left" vertical="center" wrapText="1"/>
    </xf>
    <xf numFmtId="0" fontId="46" fillId="2" borderId="82" xfId="0" applyFont="1" applyFill="1" applyBorder="1" applyAlignment="1">
      <alignment horizontal="center" vertical="center" wrapText="1"/>
    </xf>
    <xf numFmtId="0" fontId="46" fillId="2" borderId="36" xfId="0" applyFont="1" applyFill="1" applyBorder="1" applyAlignment="1">
      <alignment horizontal="center" vertical="center" wrapText="1"/>
    </xf>
    <xf numFmtId="0" fontId="46" fillId="2" borderId="86" xfId="0" applyFont="1" applyFill="1" applyBorder="1" applyAlignment="1">
      <alignment horizontal="center" vertical="center" wrapText="1"/>
    </xf>
    <xf numFmtId="0" fontId="46" fillId="2" borderId="61" xfId="0" applyFont="1" applyFill="1" applyBorder="1" applyAlignment="1">
      <alignment horizontal="center" vertical="center" wrapText="1"/>
    </xf>
    <xf numFmtId="0" fontId="46" fillId="2" borderId="60" xfId="0" applyFont="1" applyFill="1" applyBorder="1" applyAlignment="1">
      <alignment horizontal="center" vertical="center" wrapText="1"/>
    </xf>
    <xf numFmtId="0" fontId="46" fillId="2" borderId="62" xfId="0" applyFont="1" applyFill="1" applyBorder="1" applyAlignment="1">
      <alignment horizontal="center" vertical="center" wrapText="1"/>
    </xf>
    <xf numFmtId="0" fontId="46" fillId="2" borderId="88" xfId="0" applyFont="1" applyFill="1" applyBorder="1" applyAlignment="1">
      <alignment horizontal="center" vertical="center" wrapText="1"/>
    </xf>
    <xf numFmtId="0" fontId="46" fillId="2" borderId="87" xfId="0" applyFont="1" applyFill="1" applyBorder="1" applyAlignment="1">
      <alignment horizontal="center" vertical="center" wrapText="1"/>
    </xf>
    <xf numFmtId="0" fontId="46" fillId="2" borderId="56" xfId="0" applyFont="1" applyFill="1" applyBorder="1" applyAlignment="1">
      <alignment horizontal="center" vertical="center" wrapText="1"/>
    </xf>
    <xf numFmtId="0" fontId="45" fillId="2" borderId="79" xfId="0" applyFont="1" applyFill="1" applyBorder="1" applyAlignment="1">
      <alignment horizontal="center" vertical="center" wrapText="1"/>
    </xf>
    <xf numFmtId="0" fontId="45" fillId="2" borderId="34" xfId="0" applyFont="1" applyFill="1" applyBorder="1" applyAlignment="1">
      <alignment horizontal="center" vertical="center" wrapText="1"/>
    </xf>
    <xf numFmtId="0" fontId="45" fillId="2" borderId="62" xfId="0" applyFont="1" applyFill="1" applyBorder="1" applyAlignment="1">
      <alignment horizontal="center" vertical="center" wrapText="1"/>
    </xf>
    <xf numFmtId="0" fontId="46" fillId="2" borderId="83" xfId="0" applyFont="1" applyFill="1" applyBorder="1" applyAlignment="1">
      <alignment horizontal="center" vertical="center" wrapText="1"/>
    </xf>
    <xf numFmtId="0" fontId="46" fillId="2" borderId="84" xfId="0" applyFont="1" applyFill="1" applyBorder="1" applyAlignment="1">
      <alignment horizontal="center" vertical="center" wrapText="1"/>
    </xf>
    <xf numFmtId="0" fontId="46" fillId="2" borderId="81" xfId="0" applyFont="1" applyFill="1" applyBorder="1" applyAlignment="1">
      <alignment horizontal="center" vertical="center" wrapText="1"/>
    </xf>
    <xf numFmtId="0" fontId="46" fillId="2" borderId="80" xfId="0" applyFont="1" applyFill="1" applyBorder="1" applyAlignment="1">
      <alignment horizontal="center" vertical="center" wrapText="1"/>
    </xf>
    <xf numFmtId="0" fontId="46" fillId="2" borderId="85" xfId="0" applyFont="1" applyFill="1" applyBorder="1" applyAlignment="1">
      <alignment horizontal="center" vertical="center" wrapText="1"/>
    </xf>
  </cellXfs>
  <cellStyles count="6">
    <cellStyle name="Currency 2" xfId="4" xr:uid="{8F3D237E-BAAF-4156-9902-5C58A7DA9A9C}"/>
    <cellStyle name="Currency 3" xfId="1" xr:uid="{91D0B8AB-38BA-40F1-B8DD-98F295A2FDAC}"/>
    <cellStyle name="Hyperlink" xfId="5" builtinId="8"/>
    <cellStyle name="Normal" xfId="0" builtinId="0"/>
    <cellStyle name="Normal 2" xfId="2" xr:uid="{BB806F2D-DB41-4288-8E8E-7AB28ED5583C}"/>
    <cellStyle name="Percent 2" xfId="3" xr:uid="{32C9100F-78D3-467E-AC57-B0AF9685D426}"/>
  </cellStyles>
  <dxfs count="17">
    <dxf>
      <fill>
        <patternFill>
          <bgColor theme="5"/>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FF00"/>
        </patternFill>
      </fill>
    </dxf>
    <dxf>
      <fill>
        <patternFill>
          <bgColor theme="0" tint="-0.24994659260841701"/>
        </patternFill>
      </fill>
    </dxf>
    <dxf>
      <fill>
        <patternFill>
          <bgColor rgb="FF92D050"/>
        </patternFill>
      </fill>
    </dxf>
    <dxf>
      <fill>
        <patternFill>
          <bgColor theme="5"/>
        </patternFill>
      </fill>
    </dxf>
    <dxf>
      <fill>
        <patternFill>
          <bgColor rgb="FFFF0000"/>
        </patternFill>
      </fill>
    </dxf>
    <dxf>
      <fill>
        <patternFill>
          <bgColor rgb="FFFFC000"/>
        </patternFill>
      </fill>
    </dxf>
    <dxf>
      <fill>
        <patternFill>
          <bgColor theme="0" tint="-0.24994659260841701"/>
        </patternFill>
      </fill>
    </dxf>
    <dxf>
      <fill>
        <patternFill>
          <bgColor rgb="FF92D050"/>
        </patternFill>
      </fill>
    </dxf>
    <dxf>
      <fill>
        <patternFill>
          <bgColor theme="5"/>
        </patternFill>
      </fill>
    </dxf>
    <dxf>
      <fill>
        <patternFill>
          <bgColor rgb="FFFF0000"/>
        </patternFill>
      </fill>
    </dxf>
    <dxf>
      <fill>
        <patternFill>
          <bgColor rgb="FFFFC000"/>
        </patternFill>
      </fill>
    </dxf>
    <dxf>
      <fill>
        <patternFill>
          <bgColor theme="0" tint="-0.24994659260841701"/>
        </patternFill>
      </fill>
    </dxf>
  </dxfs>
  <tableStyles count="0" defaultTableStyle="TableStyleMedium2" defaultPivotStyle="PivotStyleLight16"/>
  <colors>
    <mruColors>
      <color rgb="FFE8E2CD"/>
      <color rgb="FFDBD8CC"/>
      <color rgb="FF4E3302"/>
      <color rgb="FFD2ABE7"/>
      <color rgb="FF99FF33"/>
      <color rgb="FF99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tx>
            <c:strRef>
              <c:f>GR1_Cons!$A$191</c:f>
              <c:strCache>
                <c:ptCount val="1"/>
                <c:pt idx="0">
                  <c:v>10 kg/m3</c:v>
                </c:pt>
              </c:strCache>
            </c:strRef>
          </c:tx>
          <c:spPr>
            <a:ln w="19050" cap="rnd">
              <a:solidFill>
                <a:srgbClr val="FF0000"/>
              </a:solidFill>
              <a:round/>
            </a:ln>
            <a:effectLst/>
          </c:spPr>
          <c:marker>
            <c:symbol val="circle"/>
            <c:size val="5"/>
            <c:spPr>
              <a:solidFill>
                <a:srgbClr val="FF0000"/>
              </a:solidFill>
              <a:ln w="9525">
                <a:solidFill>
                  <a:srgbClr val="FF0000"/>
                </a:solidFill>
              </a:ln>
              <a:effectLst/>
            </c:spPr>
          </c:marker>
          <c:xVal>
            <c:numRef>
              <c:f>GR1_Cons!$E$11:$E$30</c:f>
              <c:numCache>
                <c:formatCode>General</c:formatCode>
                <c:ptCount val="20"/>
                <c:pt idx="1">
                  <c:v>60.000000195577741</c:v>
                </c:pt>
                <c:pt idx="2">
                  <c:v>119.99999976251274</c:v>
                </c:pt>
                <c:pt idx="3">
                  <c:v>299.99999972060323</c:v>
                </c:pt>
                <c:pt idx="4">
                  <c:v>479.99999967869371</c:v>
                </c:pt>
                <c:pt idx="5">
                  <c:v>600.00000006984919</c:v>
                </c:pt>
                <c:pt idx="6">
                  <c:v>749.99999993015081</c:v>
                </c:pt>
                <c:pt idx="7">
                  <c:v>899.99999979045242</c:v>
                </c:pt>
                <c:pt idx="8">
                  <c:v>1800.0000002095476</c:v>
                </c:pt>
                <c:pt idx="9">
                  <c:v>3599.9999997904524</c:v>
                </c:pt>
                <c:pt idx="10">
                  <c:v>4619.9999999720603</c:v>
                </c:pt>
                <c:pt idx="11">
                  <c:v>8219.9999997625127</c:v>
                </c:pt>
                <c:pt idx="12">
                  <c:v>11820.000000181608</c:v>
                </c:pt>
                <c:pt idx="13">
                  <c:v>15419.99999997206</c:v>
                </c:pt>
                <c:pt idx="14">
                  <c:v>72180.000000167638</c:v>
                </c:pt>
                <c:pt idx="15">
                  <c:v>102480.00000023749</c:v>
                </c:pt>
                <c:pt idx="16">
                  <c:v>157679.99999974854</c:v>
                </c:pt>
                <c:pt idx="17">
                  <c:v>416879.99999974854</c:v>
                </c:pt>
                <c:pt idx="18">
                  <c:v>503279.99999974854</c:v>
                </c:pt>
                <c:pt idx="19">
                  <c:v>589679.99999974854</c:v>
                </c:pt>
              </c:numCache>
            </c:numRef>
          </c:xVal>
          <c:yVal>
            <c:numRef>
              <c:f>GR1_Cons!$H$11:$H$30</c:f>
              <c:numCache>
                <c:formatCode>General</c:formatCode>
                <c:ptCount val="20"/>
                <c:pt idx="1">
                  <c:v>97.089947089947103</c:v>
                </c:pt>
                <c:pt idx="2">
                  <c:v>95.238095238095241</c:v>
                </c:pt>
                <c:pt idx="3">
                  <c:v>91.26984126984128</c:v>
                </c:pt>
                <c:pt idx="4">
                  <c:v>33.333333333333336</c:v>
                </c:pt>
                <c:pt idx="5">
                  <c:v>11.111111111111112</c:v>
                </c:pt>
                <c:pt idx="6">
                  <c:v>10.317460317460318</c:v>
                </c:pt>
                <c:pt idx="7">
                  <c:v>9.7883597883597897</c:v>
                </c:pt>
                <c:pt idx="8">
                  <c:v>8.2010582010582027</c:v>
                </c:pt>
                <c:pt idx="9">
                  <c:v>6.878306878306879</c:v>
                </c:pt>
                <c:pt idx="10">
                  <c:v>6.6137566137566148</c:v>
                </c:pt>
                <c:pt idx="11">
                  <c:v>5.8201058201058213</c:v>
                </c:pt>
                <c:pt idx="12">
                  <c:v>5.5555555555555562</c:v>
                </c:pt>
                <c:pt idx="13">
                  <c:v>5.2910052910052912</c:v>
                </c:pt>
                <c:pt idx="14">
                  <c:v>4.7619047619047628</c:v>
                </c:pt>
                <c:pt idx="15">
                  <c:v>4.7619047619047628</c:v>
                </c:pt>
                <c:pt idx="16">
                  <c:v>4.4973544973544977</c:v>
                </c:pt>
                <c:pt idx="17">
                  <c:v>3.8359788359788363</c:v>
                </c:pt>
                <c:pt idx="18">
                  <c:v>3.8359788359788363</c:v>
                </c:pt>
                <c:pt idx="19">
                  <c:v>3.8359788359788363</c:v>
                </c:pt>
              </c:numCache>
            </c:numRef>
          </c:yVal>
          <c:smooth val="0"/>
          <c:extLst>
            <c:ext xmlns:c16="http://schemas.microsoft.com/office/drawing/2014/chart" uri="{C3380CC4-5D6E-409C-BE32-E72D297353CC}">
              <c16:uniqueId val="{00000002-B93A-41F4-9281-5EB471CF62F0}"/>
            </c:ext>
          </c:extLst>
        </c:ser>
        <c:ser>
          <c:idx val="0"/>
          <c:order val="1"/>
          <c:tx>
            <c:strRef>
              <c:f>GR1_Cons!$A$192</c:f>
              <c:strCache>
                <c:ptCount val="1"/>
                <c:pt idx="0">
                  <c:v>20 kg/m3</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GR1_Cons!$E$44:$E$67</c:f>
              <c:numCache>
                <c:formatCode>General</c:formatCode>
                <c:ptCount val="24"/>
                <c:pt idx="1">
                  <c:v>59.999999566935003</c:v>
                </c:pt>
                <c:pt idx="2">
                  <c:v>210.00000005587935</c:v>
                </c:pt>
                <c:pt idx="3">
                  <c:v>299.99999972060323</c:v>
                </c:pt>
                <c:pt idx="4">
                  <c:v>390.00000001396984</c:v>
                </c:pt>
                <c:pt idx="5">
                  <c:v>599.99999944120646</c:v>
                </c:pt>
                <c:pt idx="6">
                  <c:v>659.9999996367842</c:v>
                </c:pt>
                <c:pt idx="7">
                  <c:v>809.99999949708581</c:v>
                </c:pt>
                <c:pt idx="8">
                  <c:v>899.99999979045242</c:v>
                </c:pt>
                <c:pt idx="9">
                  <c:v>1259.9999997066334</c:v>
                </c:pt>
                <c:pt idx="10">
                  <c:v>1619.9999996228144</c:v>
                </c:pt>
                <c:pt idx="11">
                  <c:v>1799.9999995809048</c:v>
                </c:pt>
                <c:pt idx="12">
                  <c:v>4199.9999998603016</c:v>
                </c:pt>
                <c:pt idx="13">
                  <c:v>5519.9999997625127</c:v>
                </c:pt>
                <c:pt idx="14">
                  <c:v>9119.9999995529652</c:v>
                </c:pt>
                <c:pt idx="15">
                  <c:v>12719.99999997206</c:v>
                </c:pt>
                <c:pt idx="16">
                  <c:v>16319.999999762513</c:v>
                </c:pt>
                <c:pt idx="17">
                  <c:v>73079.99999995809</c:v>
                </c:pt>
                <c:pt idx="18">
                  <c:v>103380.00000002794</c:v>
                </c:pt>
                <c:pt idx="19">
                  <c:v>158579.999999539</c:v>
                </c:pt>
                <c:pt idx="20">
                  <c:v>417779.999999539</c:v>
                </c:pt>
                <c:pt idx="21">
                  <c:v>504179.999999539</c:v>
                </c:pt>
                <c:pt idx="22">
                  <c:v>590579.999999539</c:v>
                </c:pt>
              </c:numCache>
            </c:numRef>
          </c:xVal>
          <c:yVal>
            <c:numRef>
              <c:f>GR1_Cons!$H$44:$H$67</c:f>
              <c:numCache>
                <c:formatCode>General</c:formatCode>
                <c:ptCount val="24"/>
                <c:pt idx="1">
                  <c:v>97.883597883597901</c:v>
                </c:pt>
                <c:pt idx="2">
                  <c:v>92.592592592592609</c:v>
                </c:pt>
                <c:pt idx="3">
                  <c:v>71.428571428571431</c:v>
                </c:pt>
                <c:pt idx="4">
                  <c:v>63.492063492063501</c:v>
                </c:pt>
                <c:pt idx="5">
                  <c:v>41.534391534391531</c:v>
                </c:pt>
                <c:pt idx="6">
                  <c:v>38.888888888888893</c:v>
                </c:pt>
                <c:pt idx="7">
                  <c:v>29.100529100529105</c:v>
                </c:pt>
                <c:pt idx="8">
                  <c:v>26.455026455026459</c:v>
                </c:pt>
                <c:pt idx="9">
                  <c:v>21.428571428571431</c:v>
                </c:pt>
                <c:pt idx="10">
                  <c:v>19.576719576719579</c:v>
                </c:pt>
                <c:pt idx="11">
                  <c:v>18.518518518518519</c:v>
                </c:pt>
                <c:pt idx="12">
                  <c:v>14.814814814814813</c:v>
                </c:pt>
                <c:pt idx="13">
                  <c:v>13.22751322751323</c:v>
                </c:pt>
                <c:pt idx="14">
                  <c:v>11.111111111111112</c:v>
                </c:pt>
                <c:pt idx="15">
                  <c:v>10.317460317460318</c:v>
                </c:pt>
                <c:pt idx="16">
                  <c:v>9.7883597883597897</c:v>
                </c:pt>
                <c:pt idx="17">
                  <c:v>7.6719576719576725</c:v>
                </c:pt>
                <c:pt idx="18">
                  <c:v>7.4074074074074066</c:v>
                </c:pt>
                <c:pt idx="19">
                  <c:v>7.1428571428571441</c:v>
                </c:pt>
                <c:pt idx="20">
                  <c:v>6.3492063492063489</c:v>
                </c:pt>
                <c:pt idx="21">
                  <c:v>6.2169312169312176</c:v>
                </c:pt>
                <c:pt idx="22">
                  <c:v>6.2169312169312176</c:v>
                </c:pt>
              </c:numCache>
            </c:numRef>
          </c:yVal>
          <c:smooth val="0"/>
          <c:extLst>
            <c:ext xmlns:c16="http://schemas.microsoft.com/office/drawing/2014/chart" uri="{C3380CC4-5D6E-409C-BE32-E72D297353CC}">
              <c16:uniqueId val="{0000000B-B93A-41F4-9281-5EB471CF62F0}"/>
            </c:ext>
          </c:extLst>
        </c:ser>
        <c:ser>
          <c:idx val="6"/>
          <c:order val="2"/>
          <c:tx>
            <c:strRef>
              <c:f>GR1_Cons!$A$193</c:f>
              <c:strCache>
                <c:ptCount val="1"/>
                <c:pt idx="0">
                  <c:v>50 kg/m3</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GR1_Cons!$E$79:$E$98</c:f>
              <c:numCache>
                <c:formatCode>General</c:formatCode>
                <c:ptCount val="20"/>
                <c:pt idx="1">
                  <c:v>59.999999566935003</c:v>
                </c:pt>
                <c:pt idx="2">
                  <c:v>119.99999976251274</c:v>
                </c:pt>
                <c:pt idx="3">
                  <c:v>179.99999995809048</c:v>
                </c:pt>
                <c:pt idx="4">
                  <c:v>299.99999972060323</c:v>
                </c:pt>
                <c:pt idx="5">
                  <c:v>600.00000006984919</c:v>
                </c:pt>
                <c:pt idx="6">
                  <c:v>899.99999979045242</c:v>
                </c:pt>
                <c:pt idx="7">
                  <c:v>1799.9999995809048</c:v>
                </c:pt>
                <c:pt idx="8">
                  <c:v>3599.9999997904524</c:v>
                </c:pt>
                <c:pt idx="9">
                  <c:v>5939.9999998742715</c:v>
                </c:pt>
                <c:pt idx="10">
                  <c:v>9539.9999996647239</c:v>
                </c:pt>
                <c:pt idx="11">
                  <c:v>13140.000000083819</c:v>
                </c:pt>
                <c:pt idx="12">
                  <c:v>16739.999999874271</c:v>
                </c:pt>
                <c:pt idx="13">
                  <c:v>73500.000000069849</c:v>
                </c:pt>
                <c:pt idx="14">
                  <c:v>103800.0000001397</c:v>
                </c:pt>
                <c:pt idx="15">
                  <c:v>158999.99999965075</c:v>
                </c:pt>
                <c:pt idx="16">
                  <c:v>418199.99999965075</c:v>
                </c:pt>
                <c:pt idx="17">
                  <c:v>504599.99999965075</c:v>
                </c:pt>
                <c:pt idx="18">
                  <c:v>590999.99999965075</c:v>
                </c:pt>
              </c:numCache>
            </c:numRef>
          </c:xVal>
          <c:yVal>
            <c:numRef>
              <c:f>GR1_Cons!$H$79:$H$98</c:f>
              <c:numCache>
                <c:formatCode>General</c:formatCode>
                <c:ptCount val="20"/>
                <c:pt idx="1">
                  <c:v>96.8</c:v>
                </c:pt>
                <c:pt idx="2">
                  <c:v>93.866666666666674</c:v>
                </c:pt>
                <c:pt idx="3">
                  <c:v>92.8</c:v>
                </c:pt>
                <c:pt idx="4">
                  <c:v>89.066666666666663</c:v>
                </c:pt>
                <c:pt idx="5">
                  <c:v>80.800000000000011</c:v>
                </c:pt>
                <c:pt idx="6">
                  <c:v>74.666666666666671</c:v>
                </c:pt>
                <c:pt idx="7">
                  <c:v>58.13333333333334</c:v>
                </c:pt>
                <c:pt idx="8">
                  <c:v>38.133333333333333</c:v>
                </c:pt>
                <c:pt idx="9">
                  <c:v>32</c:v>
                </c:pt>
                <c:pt idx="10">
                  <c:v>28.000000000000004</c:v>
                </c:pt>
                <c:pt idx="11">
                  <c:v>25.333333333333336</c:v>
                </c:pt>
                <c:pt idx="12">
                  <c:v>24</c:v>
                </c:pt>
                <c:pt idx="13">
                  <c:v>17.06666666666667</c:v>
                </c:pt>
                <c:pt idx="14">
                  <c:v>15.866666666666667</c:v>
                </c:pt>
                <c:pt idx="15">
                  <c:v>14.666666666666666</c:v>
                </c:pt>
                <c:pt idx="16">
                  <c:v>12.8</c:v>
                </c:pt>
                <c:pt idx="17">
                  <c:v>12.666666666666668</c:v>
                </c:pt>
                <c:pt idx="18">
                  <c:v>12.533333333333333</c:v>
                </c:pt>
              </c:numCache>
            </c:numRef>
          </c:yVal>
          <c:smooth val="0"/>
          <c:extLst>
            <c:ext xmlns:c16="http://schemas.microsoft.com/office/drawing/2014/chart" uri="{C3380CC4-5D6E-409C-BE32-E72D297353CC}">
              <c16:uniqueId val="{0000000C-B93A-41F4-9281-5EB471CF62F0}"/>
            </c:ext>
          </c:extLst>
        </c:ser>
        <c:ser>
          <c:idx val="2"/>
          <c:order val="3"/>
          <c:tx>
            <c:strRef>
              <c:f>GR1_Cons!$A$194</c:f>
              <c:strCache>
                <c:ptCount val="1"/>
                <c:pt idx="0">
                  <c:v>100 kg/m3</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GR1_Cons!$E$110:$E$127</c:f>
              <c:numCache>
                <c:formatCode>General</c:formatCode>
                <c:ptCount val="18"/>
                <c:pt idx="1">
                  <c:v>60.000000195577741</c:v>
                </c:pt>
                <c:pt idx="2">
                  <c:v>120.00000039115548</c:v>
                </c:pt>
                <c:pt idx="3">
                  <c:v>300.00000034924597</c:v>
                </c:pt>
                <c:pt idx="4">
                  <c:v>600.00000006984919</c:v>
                </c:pt>
                <c:pt idx="5">
                  <c:v>899.99999979045242</c:v>
                </c:pt>
                <c:pt idx="6">
                  <c:v>1800.0000002095476</c:v>
                </c:pt>
                <c:pt idx="7">
                  <c:v>3659.9999999860302</c:v>
                </c:pt>
                <c:pt idx="8">
                  <c:v>6780.0000000977889</c:v>
                </c:pt>
                <c:pt idx="9">
                  <c:v>10379.999999888241</c:v>
                </c:pt>
                <c:pt idx="10">
                  <c:v>13980.000000307336</c:v>
                </c:pt>
                <c:pt idx="11">
                  <c:v>17580.000000097789</c:v>
                </c:pt>
                <c:pt idx="12">
                  <c:v>74340.000000293367</c:v>
                </c:pt>
                <c:pt idx="13">
                  <c:v>104640.00000036322</c:v>
                </c:pt>
                <c:pt idx="14">
                  <c:v>159839.99999987427</c:v>
                </c:pt>
                <c:pt idx="15">
                  <c:v>419039.99999987427</c:v>
                </c:pt>
                <c:pt idx="16">
                  <c:v>505439.99999987427</c:v>
                </c:pt>
                <c:pt idx="17">
                  <c:v>591839.99999987427</c:v>
                </c:pt>
              </c:numCache>
            </c:numRef>
          </c:xVal>
          <c:yVal>
            <c:numRef>
              <c:f>GR1_Cons!$H$110:$H$127</c:f>
              <c:numCache>
                <c:formatCode>General</c:formatCode>
                <c:ptCount val="18"/>
                <c:pt idx="1">
                  <c:v>100</c:v>
                </c:pt>
                <c:pt idx="2">
                  <c:v>97.866666666666674</c:v>
                </c:pt>
                <c:pt idx="3">
                  <c:v>96</c:v>
                </c:pt>
                <c:pt idx="4">
                  <c:v>92.533333333333346</c:v>
                </c:pt>
                <c:pt idx="5">
                  <c:v>89.333333333333329</c:v>
                </c:pt>
                <c:pt idx="6">
                  <c:v>80.26666666666668</c:v>
                </c:pt>
                <c:pt idx="7">
                  <c:v>62.666666666666671</c:v>
                </c:pt>
                <c:pt idx="8">
                  <c:v>47.466666666666669</c:v>
                </c:pt>
                <c:pt idx="9">
                  <c:v>43.733333333333327</c:v>
                </c:pt>
                <c:pt idx="10">
                  <c:v>41.333333333333336</c:v>
                </c:pt>
                <c:pt idx="11">
                  <c:v>39.733333333333334</c:v>
                </c:pt>
                <c:pt idx="12">
                  <c:v>31.2</c:v>
                </c:pt>
                <c:pt idx="13">
                  <c:v>29.599999999999998</c:v>
                </c:pt>
                <c:pt idx="14">
                  <c:v>28.000000000000004</c:v>
                </c:pt>
                <c:pt idx="15">
                  <c:v>25.333333333333336</c:v>
                </c:pt>
                <c:pt idx="16">
                  <c:v>25.066666666666666</c:v>
                </c:pt>
                <c:pt idx="17">
                  <c:v>24.800000000000004</c:v>
                </c:pt>
              </c:numCache>
            </c:numRef>
          </c:yVal>
          <c:smooth val="0"/>
          <c:extLst>
            <c:ext xmlns:c16="http://schemas.microsoft.com/office/drawing/2014/chart" uri="{C3380CC4-5D6E-409C-BE32-E72D297353CC}">
              <c16:uniqueId val="{00000004-B93A-41F4-9281-5EB471CF62F0}"/>
            </c:ext>
          </c:extLst>
        </c:ser>
        <c:ser>
          <c:idx val="3"/>
          <c:order val="4"/>
          <c:tx>
            <c:strRef>
              <c:f>GR1_Cons!$A$195</c:f>
              <c:strCache>
                <c:ptCount val="1"/>
                <c:pt idx="0">
                  <c:v>200 kg/m3</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GR1_Cons!$E$140:$E$156</c:f>
              <c:numCache>
                <c:formatCode>General</c:formatCode>
                <c:ptCount val="17"/>
                <c:pt idx="1">
                  <c:v>60.000000195577741</c:v>
                </c:pt>
                <c:pt idx="2">
                  <c:v>300.00000034924597</c:v>
                </c:pt>
                <c:pt idx="3">
                  <c:v>600.00000006984919</c:v>
                </c:pt>
                <c:pt idx="4">
                  <c:v>900.00000041909516</c:v>
                </c:pt>
                <c:pt idx="5">
                  <c:v>1800.0000002095476</c:v>
                </c:pt>
                <c:pt idx="6">
                  <c:v>3600.0000004190952</c:v>
                </c:pt>
                <c:pt idx="7">
                  <c:v>7020.0000002514571</c:v>
                </c:pt>
                <c:pt idx="8">
                  <c:v>10620.00000004191</c:v>
                </c:pt>
                <c:pt idx="9">
                  <c:v>14220.000000461005</c:v>
                </c:pt>
                <c:pt idx="10">
                  <c:v>17820.000000251457</c:v>
                </c:pt>
                <c:pt idx="11">
                  <c:v>74580.000000447035</c:v>
                </c:pt>
                <c:pt idx="12">
                  <c:v>104880.00000051688</c:v>
                </c:pt>
                <c:pt idx="13">
                  <c:v>160080.00000002794</c:v>
                </c:pt>
                <c:pt idx="14">
                  <c:v>419280.00000002794</c:v>
                </c:pt>
                <c:pt idx="15">
                  <c:v>505680.00000002794</c:v>
                </c:pt>
                <c:pt idx="16">
                  <c:v>592080.00000002794</c:v>
                </c:pt>
              </c:numCache>
            </c:numRef>
          </c:xVal>
          <c:yVal>
            <c:numRef>
              <c:f>GR1_Cons!$H$140:$H$156</c:f>
              <c:numCache>
                <c:formatCode>General</c:formatCode>
                <c:ptCount val="17"/>
                <c:pt idx="1">
                  <c:v>100</c:v>
                </c:pt>
                <c:pt idx="2">
                  <c:v>100</c:v>
                </c:pt>
                <c:pt idx="3">
                  <c:v>100</c:v>
                </c:pt>
                <c:pt idx="4">
                  <c:v>100</c:v>
                </c:pt>
                <c:pt idx="5">
                  <c:v>100</c:v>
                </c:pt>
                <c:pt idx="6">
                  <c:v>99.200000000000017</c:v>
                </c:pt>
                <c:pt idx="7">
                  <c:v>98.666666666666671</c:v>
                </c:pt>
                <c:pt idx="8">
                  <c:v>98.133333333333326</c:v>
                </c:pt>
                <c:pt idx="9">
                  <c:v>97.333333333333343</c:v>
                </c:pt>
                <c:pt idx="10">
                  <c:v>92.26666666666668</c:v>
                </c:pt>
                <c:pt idx="11">
                  <c:v>60</c:v>
                </c:pt>
                <c:pt idx="12">
                  <c:v>57.333333333333336</c:v>
                </c:pt>
                <c:pt idx="13">
                  <c:v>54.133333333333333</c:v>
                </c:pt>
                <c:pt idx="14">
                  <c:v>46.4</c:v>
                </c:pt>
                <c:pt idx="15">
                  <c:v>45.333333333333329</c:v>
                </c:pt>
                <c:pt idx="16">
                  <c:v>44.533333333333331</c:v>
                </c:pt>
              </c:numCache>
            </c:numRef>
          </c:yVal>
          <c:smooth val="0"/>
          <c:extLst>
            <c:ext xmlns:c16="http://schemas.microsoft.com/office/drawing/2014/chart" uri="{C3380CC4-5D6E-409C-BE32-E72D297353CC}">
              <c16:uniqueId val="{00000005-B93A-41F4-9281-5EB471CF62F0}"/>
            </c:ext>
          </c:extLst>
        </c:ser>
        <c:ser>
          <c:idx val="4"/>
          <c:order val="5"/>
          <c:tx>
            <c:strRef>
              <c:f>GR1_Cons!$A$196</c:f>
              <c:strCache>
                <c:ptCount val="1"/>
                <c:pt idx="0">
                  <c:v>300 kg/m3</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GR1_Cons!$E$170:$E$186</c:f>
              <c:numCache>
                <c:formatCode>General</c:formatCode>
                <c:ptCount val="17"/>
                <c:pt idx="1">
                  <c:v>60.000000195577741</c:v>
                </c:pt>
                <c:pt idx="2">
                  <c:v>300.00000034924597</c:v>
                </c:pt>
                <c:pt idx="3">
                  <c:v>600.00000006984919</c:v>
                </c:pt>
                <c:pt idx="4">
                  <c:v>900.00000041909516</c:v>
                </c:pt>
                <c:pt idx="5">
                  <c:v>1800.0000002095476</c:v>
                </c:pt>
                <c:pt idx="6">
                  <c:v>3600.0000004190952</c:v>
                </c:pt>
                <c:pt idx="7">
                  <c:v>7200.0000002095476</c:v>
                </c:pt>
                <c:pt idx="8">
                  <c:v>10800</c:v>
                </c:pt>
                <c:pt idx="9">
                  <c:v>14400.000000419095</c:v>
                </c:pt>
                <c:pt idx="10">
                  <c:v>18000.000000209548</c:v>
                </c:pt>
                <c:pt idx="11">
                  <c:v>74760.000000405125</c:v>
                </c:pt>
                <c:pt idx="12">
                  <c:v>105060.00000047497</c:v>
                </c:pt>
                <c:pt idx="13">
                  <c:v>160259.99999998603</c:v>
                </c:pt>
                <c:pt idx="14">
                  <c:v>419459.99999998603</c:v>
                </c:pt>
                <c:pt idx="15">
                  <c:v>505859.99999998603</c:v>
                </c:pt>
                <c:pt idx="16">
                  <c:v>592259.99999998603</c:v>
                </c:pt>
              </c:numCache>
            </c:numRef>
          </c:xVal>
          <c:yVal>
            <c:numRef>
              <c:f>GR1_Cons!$H$170:$H$186</c:f>
              <c:numCache>
                <c:formatCode>General</c:formatCode>
                <c:ptCount val="17"/>
                <c:pt idx="1">
                  <c:v>100</c:v>
                </c:pt>
                <c:pt idx="2">
                  <c:v>100</c:v>
                </c:pt>
                <c:pt idx="3">
                  <c:v>100</c:v>
                </c:pt>
                <c:pt idx="4">
                  <c:v>100</c:v>
                </c:pt>
                <c:pt idx="5">
                  <c:v>100</c:v>
                </c:pt>
                <c:pt idx="6">
                  <c:v>100</c:v>
                </c:pt>
                <c:pt idx="7">
                  <c:v>99.468085106382972</c:v>
                </c:pt>
                <c:pt idx="8">
                  <c:v>99.468085106382972</c:v>
                </c:pt>
                <c:pt idx="9">
                  <c:v>99.468085106382972</c:v>
                </c:pt>
                <c:pt idx="10">
                  <c:v>98.936170212765958</c:v>
                </c:pt>
                <c:pt idx="11">
                  <c:v>95.478723404255319</c:v>
                </c:pt>
                <c:pt idx="12">
                  <c:v>92.819148936170208</c:v>
                </c:pt>
                <c:pt idx="13">
                  <c:v>89.09574468085107</c:v>
                </c:pt>
                <c:pt idx="14">
                  <c:v>77.659574468085097</c:v>
                </c:pt>
                <c:pt idx="15">
                  <c:v>74.468085106382972</c:v>
                </c:pt>
                <c:pt idx="16">
                  <c:v>71.808510638297875</c:v>
                </c:pt>
              </c:numCache>
            </c:numRef>
          </c:yVal>
          <c:smooth val="0"/>
          <c:extLst>
            <c:ext xmlns:c16="http://schemas.microsoft.com/office/drawing/2014/chart" uri="{C3380CC4-5D6E-409C-BE32-E72D297353CC}">
              <c16:uniqueId val="{00000006-B93A-41F4-9281-5EB471CF62F0}"/>
            </c:ext>
          </c:extLst>
        </c:ser>
        <c:ser>
          <c:idx val="5"/>
          <c:order val="6"/>
          <c:tx>
            <c:v>Contraction point line</c:v>
          </c:tx>
          <c:spPr>
            <a:ln w="19050" cap="rnd">
              <a:solidFill>
                <a:schemeClr val="tx1"/>
              </a:solidFill>
              <a:prstDash val="dash"/>
              <a:round/>
            </a:ln>
            <a:effectLst/>
          </c:spPr>
          <c:marker>
            <c:symbol val="circle"/>
            <c:size val="5"/>
            <c:spPr>
              <a:noFill/>
              <a:ln w="9525">
                <a:noFill/>
              </a:ln>
              <a:effectLst/>
            </c:spPr>
          </c:marker>
          <c:xVal>
            <c:numRef>
              <c:f>GR1_Cons!$B$191:$B$196</c:f>
              <c:numCache>
                <c:formatCode>General</c:formatCode>
                <c:ptCount val="6"/>
                <c:pt idx="0">
                  <c:v>600.00000006984919</c:v>
                </c:pt>
                <c:pt idx="1">
                  <c:v>1259.9999997066334</c:v>
                </c:pt>
                <c:pt idx="2">
                  <c:v>3599.9999997904524</c:v>
                </c:pt>
                <c:pt idx="3">
                  <c:v>6780.0000000977889</c:v>
                </c:pt>
                <c:pt idx="4">
                  <c:v>74580.000000447035</c:v>
                </c:pt>
              </c:numCache>
            </c:numRef>
          </c:xVal>
          <c:yVal>
            <c:numRef>
              <c:f>GR1_Cons!$C$191:$C$196</c:f>
              <c:numCache>
                <c:formatCode>General</c:formatCode>
                <c:ptCount val="6"/>
                <c:pt idx="0">
                  <c:v>11.111111111111112</c:v>
                </c:pt>
                <c:pt idx="1">
                  <c:v>21.428571428571431</c:v>
                </c:pt>
                <c:pt idx="2">
                  <c:v>38.133333333333333</c:v>
                </c:pt>
                <c:pt idx="3">
                  <c:v>47.466666666666669</c:v>
                </c:pt>
                <c:pt idx="4">
                  <c:v>60</c:v>
                </c:pt>
              </c:numCache>
            </c:numRef>
          </c:yVal>
          <c:smooth val="0"/>
          <c:extLst>
            <c:ext xmlns:c16="http://schemas.microsoft.com/office/drawing/2014/chart" uri="{C3380CC4-5D6E-409C-BE32-E72D297353CC}">
              <c16:uniqueId val="{00000008-B93A-41F4-9281-5EB471CF62F0}"/>
            </c:ext>
          </c:extLst>
        </c:ser>
        <c:dLbls>
          <c:showLegendKey val="0"/>
          <c:showVal val="0"/>
          <c:showCatName val="0"/>
          <c:showSerName val="0"/>
          <c:showPercent val="0"/>
          <c:showBubbleSize val="0"/>
        </c:dLbls>
        <c:axId val="909220367"/>
        <c:axId val="909220783"/>
      </c:scatterChart>
      <c:valAx>
        <c:axId val="909220367"/>
        <c:scaling>
          <c:logBase val="10"/>
          <c:orientation val="minMax"/>
          <c:min val="10"/>
        </c:scaling>
        <c:delete val="0"/>
        <c:axPos val="b"/>
        <c:majorGridlines>
          <c:spPr>
            <a:ln w="25400" cap="flat" cmpd="sng" algn="ctr">
              <a:solidFill>
                <a:schemeClr val="tx1"/>
              </a:solidFill>
              <a:round/>
            </a:ln>
            <a:effectLst/>
          </c:spPr>
        </c:majorGridlines>
        <c:minorGridlines>
          <c:spPr>
            <a:ln w="9525" cap="flat" cmpd="sng" algn="ctr">
              <a:gradFill flip="none" rotWithShape="1">
                <a:gsLst>
                  <a:gs pos="0">
                    <a:schemeClr val="bg1">
                      <a:lumMod val="75000"/>
                    </a:schemeClr>
                  </a:gs>
                  <a:gs pos="23000">
                    <a:schemeClr val="bg1">
                      <a:lumMod val="65000"/>
                    </a:schemeClr>
                  </a:gs>
                  <a:gs pos="69000">
                    <a:schemeClr val="bg1">
                      <a:lumMod val="50000"/>
                    </a:schemeClr>
                  </a:gs>
                  <a:gs pos="97000">
                    <a:schemeClr val="tx1">
                      <a:lumMod val="65000"/>
                      <a:lumOff val="35000"/>
                    </a:schemeClr>
                  </a:gs>
                </a:gsLst>
                <a:path path="circle">
                  <a:fillToRect l="100000" t="100000"/>
                </a:path>
                <a:tileRect r="-100000" b="-100000"/>
              </a:gradFill>
              <a:round/>
            </a:ln>
            <a:effectLst/>
          </c:spPr>
        </c:minorGridlines>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nl-NL" sz="1050">
                    <a:latin typeface="Segoe UI" panose="020B0502040204020203" pitchFamily="34" charset="0"/>
                    <a:cs typeface="Segoe UI" panose="020B0502040204020203" pitchFamily="34" charset="0"/>
                  </a:rPr>
                  <a:t>Time (s)</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crossAx val="909220783"/>
        <c:crosses val="autoZero"/>
        <c:crossBetween val="midCat"/>
        <c:majorUnit val="10"/>
        <c:minorUnit val="10"/>
      </c:valAx>
      <c:valAx>
        <c:axId val="909220783"/>
        <c:scaling>
          <c:orientation val="minMax"/>
          <c:max val="105"/>
          <c:min val="0"/>
        </c:scaling>
        <c:delete val="0"/>
        <c:axPos val="l"/>
        <c:majorGridlines>
          <c:spPr>
            <a:ln w="25400" cap="flat" cmpd="sng" algn="ctr">
              <a:solidFill>
                <a:schemeClr val="tx1"/>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nl-NL" sz="1050">
                    <a:latin typeface="Segoe UI" panose="020B0502040204020203" pitchFamily="34" charset="0"/>
                    <a:cs typeface="Segoe UI" panose="020B0502040204020203" pitchFamily="34" charset="0"/>
                  </a:rPr>
                  <a:t>Ratio Sediment height/water height (%)</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crossAx val="909220367"/>
        <c:crossesAt val="1.0000000000000002E-2"/>
        <c:crossBetween val="midCat"/>
      </c:valAx>
      <c:spPr>
        <a:noFill/>
        <a:ln>
          <a:noFill/>
        </a:ln>
        <a:effectLst/>
      </c:spPr>
    </c:plotArea>
    <c:legend>
      <c:legendPos val="r"/>
      <c:layout>
        <c:manualLayout>
          <c:xMode val="edge"/>
          <c:yMode val="edge"/>
          <c:x val="9.488850970516613E-2"/>
          <c:y val="0.5161644186846196"/>
          <c:w val="0.19367699084605888"/>
          <c:h val="0.33522458811292138"/>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tx>
            <c:strRef>
              <c:f>GR1_Cons!$A$191</c:f>
              <c:strCache>
                <c:ptCount val="1"/>
                <c:pt idx="0">
                  <c:v>10 kg/m3</c:v>
                </c:pt>
              </c:strCache>
            </c:strRef>
          </c:tx>
          <c:spPr>
            <a:ln w="19050" cap="rnd">
              <a:solidFill>
                <a:srgbClr val="FF0000"/>
              </a:solidFill>
              <a:round/>
            </a:ln>
            <a:effectLst/>
          </c:spPr>
          <c:marker>
            <c:symbol val="circle"/>
            <c:size val="5"/>
            <c:spPr>
              <a:solidFill>
                <a:srgbClr val="FF0000"/>
              </a:solidFill>
              <a:ln w="9525">
                <a:solidFill>
                  <a:srgbClr val="FF0000"/>
                </a:solidFill>
              </a:ln>
              <a:effectLst/>
            </c:spPr>
          </c:marker>
          <c:xVal>
            <c:numRef>
              <c:f>HU1_Cons!$E$11:$E$27</c:f>
              <c:numCache>
                <c:formatCode>General</c:formatCode>
                <c:ptCount val="17"/>
                <c:pt idx="1">
                  <c:v>60.000000195577741</c:v>
                </c:pt>
                <c:pt idx="2">
                  <c:v>300.00000034924597</c:v>
                </c:pt>
                <c:pt idx="3">
                  <c:v>600.00000006984919</c:v>
                </c:pt>
                <c:pt idx="4">
                  <c:v>900.00000041909516</c:v>
                </c:pt>
                <c:pt idx="5">
                  <c:v>1800.0000002095476</c:v>
                </c:pt>
                <c:pt idx="6">
                  <c:v>3600.0000004190952</c:v>
                </c:pt>
                <c:pt idx="7">
                  <c:v>5400</c:v>
                </c:pt>
                <c:pt idx="8">
                  <c:v>7200.0000002095476</c:v>
                </c:pt>
                <c:pt idx="9">
                  <c:v>10800</c:v>
                </c:pt>
                <c:pt idx="10">
                  <c:v>14400.000000419095</c:v>
                </c:pt>
                <c:pt idx="11">
                  <c:v>18000.000000209548</c:v>
                </c:pt>
                <c:pt idx="12">
                  <c:v>75240.000000083819</c:v>
                </c:pt>
                <c:pt idx="13">
                  <c:v>105840.00000050291</c:v>
                </c:pt>
                <c:pt idx="14">
                  <c:v>422640.00000029337</c:v>
                </c:pt>
                <c:pt idx="15">
                  <c:v>507420.00000004191</c:v>
                </c:pt>
                <c:pt idx="16">
                  <c:v>593640.00000008382</c:v>
                </c:pt>
              </c:numCache>
            </c:numRef>
          </c:xVal>
          <c:yVal>
            <c:numRef>
              <c:f>HU1_Cons!$H$11:$H$27</c:f>
              <c:numCache>
                <c:formatCode>General</c:formatCode>
                <c:ptCount val="17"/>
                <c:pt idx="1">
                  <c:v>100</c:v>
                </c:pt>
                <c:pt idx="2">
                  <c:v>1.6279069767441861</c:v>
                </c:pt>
                <c:pt idx="3">
                  <c:v>1.8604651162790697</c:v>
                </c:pt>
                <c:pt idx="4">
                  <c:v>2.0930232558139537</c:v>
                </c:pt>
                <c:pt idx="5">
                  <c:v>2.3255813953488373</c:v>
                </c:pt>
                <c:pt idx="6">
                  <c:v>3.0232558139534884</c:v>
                </c:pt>
                <c:pt idx="7">
                  <c:v>3.0232558139534884</c:v>
                </c:pt>
                <c:pt idx="8">
                  <c:v>3.0232558139534884</c:v>
                </c:pt>
                <c:pt idx="9">
                  <c:v>3.0232558139534884</c:v>
                </c:pt>
                <c:pt idx="10">
                  <c:v>3.0232558139534884</c:v>
                </c:pt>
                <c:pt idx="11">
                  <c:v>3.0232558139534884</c:v>
                </c:pt>
                <c:pt idx="12">
                  <c:v>3.0232558139534884</c:v>
                </c:pt>
                <c:pt idx="13">
                  <c:v>3.0232558139534884</c:v>
                </c:pt>
                <c:pt idx="14">
                  <c:v>2.6744186046511627</c:v>
                </c:pt>
                <c:pt idx="15">
                  <c:v>2.6744186046511627</c:v>
                </c:pt>
                <c:pt idx="16">
                  <c:v>2.558139534883721</c:v>
                </c:pt>
              </c:numCache>
            </c:numRef>
          </c:yVal>
          <c:smooth val="0"/>
          <c:extLst>
            <c:ext xmlns:c16="http://schemas.microsoft.com/office/drawing/2014/chart" uri="{C3380CC4-5D6E-409C-BE32-E72D297353CC}">
              <c16:uniqueId val="{00000000-E800-4851-8868-6D3531CFB066}"/>
            </c:ext>
          </c:extLst>
        </c:ser>
        <c:ser>
          <c:idx val="0"/>
          <c:order val="1"/>
          <c:tx>
            <c:strRef>
              <c:f>GR1_Cons!$A$192</c:f>
              <c:strCache>
                <c:ptCount val="1"/>
                <c:pt idx="0">
                  <c:v>20 kg/m3</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HU1_Cons!$E$40:$E$57</c:f>
              <c:numCache>
                <c:formatCode>General</c:formatCode>
                <c:ptCount val="18"/>
                <c:pt idx="1">
                  <c:v>60.000000195577741</c:v>
                </c:pt>
                <c:pt idx="2">
                  <c:v>300.00000034924597</c:v>
                </c:pt>
                <c:pt idx="3">
                  <c:v>480.00000030733645</c:v>
                </c:pt>
                <c:pt idx="4">
                  <c:v>600.00000006984919</c:v>
                </c:pt>
                <c:pt idx="5">
                  <c:v>900.00000041909516</c:v>
                </c:pt>
                <c:pt idx="6">
                  <c:v>1800.0000002095476</c:v>
                </c:pt>
                <c:pt idx="7">
                  <c:v>3600.0000004190952</c:v>
                </c:pt>
                <c:pt idx="8">
                  <c:v>5400</c:v>
                </c:pt>
                <c:pt idx="9">
                  <c:v>7200.0000002095476</c:v>
                </c:pt>
                <c:pt idx="10">
                  <c:v>10800</c:v>
                </c:pt>
                <c:pt idx="11">
                  <c:v>14400.000000419095</c:v>
                </c:pt>
                <c:pt idx="12">
                  <c:v>18000.000000209548</c:v>
                </c:pt>
                <c:pt idx="13">
                  <c:v>75240.000000083819</c:v>
                </c:pt>
                <c:pt idx="14">
                  <c:v>105840.00000050291</c:v>
                </c:pt>
                <c:pt idx="15">
                  <c:v>422640.00000029337</c:v>
                </c:pt>
                <c:pt idx="16">
                  <c:v>507420.00000004191</c:v>
                </c:pt>
                <c:pt idx="17">
                  <c:v>593640.00000008382</c:v>
                </c:pt>
              </c:numCache>
            </c:numRef>
          </c:xVal>
          <c:yVal>
            <c:numRef>
              <c:f>HU1_Cons!$H$40:$H$57</c:f>
              <c:numCache>
                <c:formatCode>General</c:formatCode>
                <c:ptCount val="18"/>
                <c:pt idx="1">
                  <c:v>94.418604651162795</c:v>
                </c:pt>
                <c:pt idx="2">
                  <c:v>4.6511627906976747</c:v>
                </c:pt>
                <c:pt idx="3">
                  <c:v>3.9534883720930232</c:v>
                </c:pt>
                <c:pt idx="4">
                  <c:v>4.0697674418604652</c:v>
                </c:pt>
                <c:pt idx="5">
                  <c:v>3.9534883720930232</c:v>
                </c:pt>
                <c:pt idx="6">
                  <c:v>3.9534883720930232</c:v>
                </c:pt>
                <c:pt idx="7">
                  <c:v>4.1860465116279073</c:v>
                </c:pt>
                <c:pt idx="8">
                  <c:v>4.1860465116279073</c:v>
                </c:pt>
                <c:pt idx="9">
                  <c:v>4.1860465116279073</c:v>
                </c:pt>
                <c:pt idx="10">
                  <c:v>4.1860465116279073</c:v>
                </c:pt>
                <c:pt idx="11">
                  <c:v>4.1860465116279073</c:v>
                </c:pt>
                <c:pt idx="12">
                  <c:v>4.1860465116279073</c:v>
                </c:pt>
                <c:pt idx="13">
                  <c:v>4.1860465116279073</c:v>
                </c:pt>
                <c:pt idx="14">
                  <c:v>3.9534883720930232</c:v>
                </c:pt>
                <c:pt idx="15">
                  <c:v>3.6046511627906979</c:v>
                </c:pt>
                <c:pt idx="16">
                  <c:v>3.6046511627906979</c:v>
                </c:pt>
                <c:pt idx="17">
                  <c:v>3.4883720930232558</c:v>
                </c:pt>
              </c:numCache>
            </c:numRef>
          </c:yVal>
          <c:smooth val="0"/>
          <c:extLst>
            <c:ext xmlns:c16="http://schemas.microsoft.com/office/drawing/2014/chart" uri="{C3380CC4-5D6E-409C-BE32-E72D297353CC}">
              <c16:uniqueId val="{00000001-E800-4851-8868-6D3531CFB066}"/>
            </c:ext>
          </c:extLst>
        </c:ser>
        <c:ser>
          <c:idx val="6"/>
          <c:order val="2"/>
          <c:tx>
            <c:strRef>
              <c:f>GR1_Cons!$A$193</c:f>
              <c:strCache>
                <c:ptCount val="1"/>
                <c:pt idx="0">
                  <c:v>50 kg/m3</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HU1_Cons!$E$70:$E$87</c:f>
              <c:numCache>
                <c:formatCode>General</c:formatCode>
                <c:ptCount val="18"/>
                <c:pt idx="1">
                  <c:v>60.000000195577741</c:v>
                </c:pt>
                <c:pt idx="2">
                  <c:v>300.00000034924597</c:v>
                </c:pt>
                <c:pt idx="3">
                  <c:v>480.00000030733645</c:v>
                </c:pt>
                <c:pt idx="4">
                  <c:v>600.00000006984919</c:v>
                </c:pt>
                <c:pt idx="5">
                  <c:v>900.00000041909516</c:v>
                </c:pt>
                <c:pt idx="6">
                  <c:v>1800.0000002095476</c:v>
                </c:pt>
                <c:pt idx="7">
                  <c:v>3600.0000004190952</c:v>
                </c:pt>
                <c:pt idx="8">
                  <c:v>5400</c:v>
                </c:pt>
                <c:pt idx="9">
                  <c:v>7200.0000002095476</c:v>
                </c:pt>
                <c:pt idx="10">
                  <c:v>10800</c:v>
                </c:pt>
                <c:pt idx="11">
                  <c:v>14400.000000419095</c:v>
                </c:pt>
                <c:pt idx="12">
                  <c:v>18000.000000209548</c:v>
                </c:pt>
                <c:pt idx="13">
                  <c:v>75240.000000083819</c:v>
                </c:pt>
                <c:pt idx="14">
                  <c:v>105840.00000050291</c:v>
                </c:pt>
                <c:pt idx="15">
                  <c:v>422640.00000029337</c:v>
                </c:pt>
                <c:pt idx="16">
                  <c:v>507420.00000004191</c:v>
                </c:pt>
                <c:pt idx="17">
                  <c:v>593640.00000008382</c:v>
                </c:pt>
              </c:numCache>
            </c:numRef>
          </c:xVal>
          <c:yVal>
            <c:numRef>
              <c:f>HU1_Cons!$H$70:$H$87</c:f>
              <c:numCache>
                <c:formatCode>General</c:formatCode>
                <c:ptCount val="18"/>
                <c:pt idx="1">
                  <c:v>97.20930232558139</c:v>
                </c:pt>
                <c:pt idx="2">
                  <c:v>10.465116279069768</c:v>
                </c:pt>
                <c:pt idx="3">
                  <c:v>8.720930232558139</c:v>
                </c:pt>
                <c:pt idx="4">
                  <c:v>8.4883720930232549</c:v>
                </c:pt>
                <c:pt idx="5">
                  <c:v>8.2558139534883725</c:v>
                </c:pt>
                <c:pt idx="6">
                  <c:v>7.6744186046511622</c:v>
                </c:pt>
                <c:pt idx="7">
                  <c:v>7.441860465116279</c:v>
                </c:pt>
                <c:pt idx="8">
                  <c:v>6.9767441860465116</c:v>
                </c:pt>
                <c:pt idx="9">
                  <c:v>6.9767441860465116</c:v>
                </c:pt>
                <c:pt idx="10">
                  <c:v>6.8604651162790704</c:v>
                </c:pt>
                <c:pt idx="11">
                  <c:v>6.7441860465116275</c:v>
                </c:pt>
                <c:pt idx="12">
                  <c:v>6.7441860465116275</c:v>
                </c:pt>
                <c:pt idx="13">
                  <c:v>6.279069767441861</c:v>
                </c:pt>
                <c:pt idx="14">
                  <c:v>6.162790697674418</c:v>
                </c:pt>
                <c:pt idx="15">
                  <c:v>5.5813953488372094</c:v>
                </c:pt>
                <c:pt idx="16">
                  <c:v>5.5813953488372094</c:v>
                </c:pt>
                <c:pt idx="17">
                  <c:v>5.5813953488372094</c:v>
                </c:pt>
              </c:numCache>
            </c:numRef>
          </c:yVal>
          <c:smooth val="0"/>
          <c:extLst>
            <c:ext xmlns:c16="http://schemas.microsoft.com/office/drawing/2014/chart" uri="{C3380CC4-5D6E-409C-BE32-E72D297353CC}">
              <c16:uniqueId val="{00000002-E800-4851-8868-6D3531CFB066}"/>
            </c:ext>
          </c:extLst>
        </c:ser>
        <c:ser>
          <c:idx val="2"/>
          <c:order val="3"/>
          <c:tx>
            <c:strRef>
              <c:f>GR1_Cons!$A$194</c:f>
              <c:strCache>
                <c:ptCount val="1"/>
                <c:pt idx="0">
                  <c:v>100 kg/m3</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HU1_Cons!$E$100:$E$120</c:f>
              <c:numCache>
                <c:formatCode>General</c:formatCode>
                <c:ptCount val="21"/>
                <c:pt idx="1">
                  <c:v>60.000000195577741</c:v>
                </c:pt>
                <c:pt idx="2">
                  <c:v>120.00000039115548</c:v>
                </c:pt>
                <c:pt idx="3">
                  <c:v>300.00000034924597</c:v>
                </c:pt>
                <c:pt idx="4">
                  <c:v>600.00000006984919</c:v>
                </c:pt>
                <c:pt idx="5">
                  <c:v>900.00000041909516</c:v>
                </c:pt>
                <c:pt idx="6">
                  <c:v>1260.0000003352761</c:v>
                </c:pt>
                <c:pt idx="7">
                  <c:v>1800.0000002095476</c:v>
                </c:pt>
                <c:pt idx="8">
                  <c:v>2700</c:v>
                </c:pt>
                <c:pt idx="9">
                  <c:v>3600.0000004190952</c:v>
                </c:pt>
                <c:pt idx="10">
                  <c:v>5400</c:v>
                </c:pt>
                <c:pt idx="11">
                  <c:v>7200.0000002095476</c:v>
                </c:pt>
                <c:pt idx="12">
                  <c:v>10800</c:v>
                </c:pt>
                <c:pt idx="13">
                  <c:v>14400.000000419095</c:v>
                </c:pt>
                <c:pt idx="14">
                  <c:v>18000.000000209548</c:v>
                </c:pt>
                <c:pt idx="15">
                  <c:v>19800.000000419095</c:v>
                </c:pt>
                <c:pt idx="16">
                  <c:v>75420.00000004191</c:v>
                </c:pt>
                <c:pt idx="17">
                  <c:v>106020.000000461</c:v>
                </c:pt>
                <c:pt idx="18">
                  <c:v>422820.00000025146</c:v>
                </c:pt>
                <c:pt idx="19">
                  <c:v>507600</c:v>
                </c:pt>
                <c:pt idx="20">
                  <c:v>593820.00000004191</c:v>
                </c:pt>
              </c:numCache>
            </c:numRef>
          </c:xVal>
          <c:yVal>
            <c:numRef>
              <c:f>HU1_Cons!$H$100:$H$120</c:f>
              <c:numCache>
                <c:formatCode>General</c:formatCode>
                <c:ptCount val="21"/>
                <c:pt idx="1">
                  <c:v>99.069767441860463</c:v>
                </c:pt>
                <c:pt idx="2">
                  <c:v>89.534883720930239</c:v>
                </c:pt>
                <c:pt idx="3">
                  <c:v>66.279069767441854</c:v>
                </c:pt>
                <c:pt idx="4">
                  <c:v>46.04651162790698</c:v>
                </c:pt>
                <c:pt idx="5">
                  <c:v>34.186046511627907</c:v>
                </c:pt>
                <c:pt idx="6">
                  <c:v>28.13953488372093</c:v>
                </c:pt>
                <c:pt idx="7">
                  <c:v>25.348837209302328</c:v>
                </c:pt>
                <c:pt idx="8">
                  <c:v>22.790697674418606</c:v>
                </c:pt>
                <c:pt idx="9">
                  <c:v>21.511627906976745</c:v>
                </c:pt>
                <c:pt idx="10">
                  <c:v>20</c:v>
                </c:pt>
                <c:pt idx="11">
                  <c:v>18.837209302325579</c:v>
                </c:pt>
                <c:pt idx="12">
                  <c:v>17.674418604651162</c:v>
                </c:pt>
                <c:pt idx="13">
                  <c:v>16.97674418604651</c:v>
                </c:pt>
                <c:pt idx="14">
                  <c:v>16.511627906976745</c:v>
                </c:pt>
                <c:pt idx="15">
                  <c:v>16.279069767441861</c:v>
                </c:pt>
                <c:pt idx="16">
                  <c:v>14.186046511627906</c:v>
                </c:pt>
                <c:pt idx="17">
                  <c:v>13.720930232558141</c:v>
                </c:pt>
                <c:pt idx="18">
                  <c:v>12.906976744186046</c:v>
                </c:pt>
                <c:pt idx="19">
                  <c:v>12.790697674418606</c:v>
                </c:pt>
                <c:pt idx="20">
                  <c:v>12.790697674418606</c:v>
                </c:pt>
              </c:numCache>
            </c:numRef>
          </c:yVal>
          <c:smooth val="0"/>
          <c:extLst>
            <c:ext xmlns:c16="http://schemas.microsoft.com/office/drawing/2014/chart" uri="{C3380CC4-5D6E-409C-BE32-E72D297353CC}">
              <c16:uniqueId val="{00000003-E800-4851-8868-6D3531CFB066}"/>
            </c:ext>
          </c:extLst>
        </c:ser>
        <c:ser>
          <c:idx val="3"/>
          <c:order val="4"/>
          <c:tx>
            <c:strRef>
              <c:f>GR1_Cons!$A$195</c:f>
              <c:strCache>
                <c:ptCount val="1"/>
                <c:pt idx="0">
                  <c:v>200 kg/m3</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HU1_Cons!$E$133:$E$153</c:f>
              <c:numCache>
                <c:formatCode>General</c:formatCode>
                <c:ptCount val="21"/>
                <c:pt idx="1">
                  <c:v>60.000000195577741</c:v>
                </c:pt>
                <c:pt idx="2">
                  <c:v>120.00000039115548</c:v>
                </c:pt>
                <c:pt idx="3">
                  <c:v>300.00000034924597</c:v>
                </c:pt>
                <c:pt idx="4">
                  <c:v>600.00000006984919</c:v>
                </c:pt>
                <c:pt idx="5">
                  <c:v>900.00000041909516</c:v>
                </c:pt>
                <c:pt idx="6">
                  <c:v>1260.0000003352761</c:v>
                </c:pt>
                <c:pt idx="7">
                  <c:v>1800.0000002095476</c:v>
                </c:pt>
                <c:pt idx="8">
                  <c:v>2700</c:v>
                </c:pt>
                <c:pt idx="9">
                  <c:v>3600.0000004190952</c:v>
                </c:pt>
                <c:pt idx="10">
                  <c:v>5400</c:v>
                </c:pt>
                <c:pt idx="11">
                  <c:v>7200.0000002095476</c:v>
                </c:pt>
                <c:pt idx="12">
                  <c:v>10800</c:v>
                </c:pt>
                <c:pt idx="13">
                  <c:v>14400.000000419095</c:v>
                </c:pt>
                <c:pt idx="14">
                  <c:v>18000.000000209548</c:v>
                </c:pt>
                <c:pt idx="15">
                  <c:v>19800.000000419095</c:v>
                </c:pt>
                <c:pt idx="16">
                  <c:v>75420.00000004191</c:v>
                </c:pt>
                <c:pt idx="17">
                  <c:v>106020.000000461</c:v>
                </c:pt>
                <c:pt idx="18">
                  <c:v>422820.00000025146</c:v>
                </c:pt>
                <c:pt idx="19">
                  <c:v>507600</c:v>
                </c:pt>
                <c:pt idx="20">
                  <c:v>593820.00000004191</c:v>
                </c:pt>
              </c:numCache>
            </c:numRef>
          </c:xVal>
          <c:yVal>
            <c:numRef>
              <c:f>HU1_Cons!$H$133:$H$153</c:f>
              <c:numCache>
                <c:formatCode>General</c:formatCode>
                <c:ptCount val="21"/>
                <c:pt idx="1">
                  <c:v>99.069767441860463</c:v>
                </c:pt>
                <c:pt idx="2">
                  <c:v>94.418604651162795</c:v>
                </c:pt>
                <c:pt idx="3">
                  <c:v>85.581395348837205</c:v>
                </c:pt>
                <c:pt idx="4">
                  <c:v>76.744186046511629</c:v>
                </c:pt>
                <c:pt idx="5">
                  <c:v>69.186046511627907</c:v>
                </c:pt>
                <c:pt idx="6">
                  <c:v>59.302325581395351</c:v>
                </c:pt>
                <c:pt idx="7">
                  <c:v>50.116279069767444</c:v>
                </c:pt>
                <c:pt idx="8">
                  <c:v>44.186046511627907</c:v>
                </c:pt>
                <c:pt idx="9">
                  <c:v>41.395348837209305</c:v>
                </c:pt>
                <c:pt idx="10">
                  <c:v>38.139534883720927</c:v>
                </c:pt>
                <c:pt idx="11">
                  <c:v>36.279069767441854</c:v>
                </c:pt>
                <c:pt idx="12">
                  <c:v>33.95348837209302</c:v>
                </c:pt>
                <c:pt idx="13">
                  <c:v>32.558139534883722</c:v>
                </c:pt>
                <c:pt idx="14">
                  <c:v>31.395348837209301</c:v>
                </c:pt>
                <c:pt idx="15">
                  <c:v>30.930232558139537</c:v>
                </c:pt>
                <c:pt idx="16">
                  <c:v>26.511627906976742</c:v>
                </c:pt>
                <c:pt idx="17">
                  <c:v>25.581395348837212</c:v>
                </c:pt>
                <c:pt idx="18">
                  <c:v>24.069767441860463</c:v>
                </c:pt>
                <c:pt idx="19">
                  <c:v>23.953488372093023</c:v>
                </c:pt>
                <c:pt idx="20">
                  <c:v>23.720930232558139</c:v>
                </c:pt>
              </c:numCache>
            </c:numRef>
          </c:yVal>
          <c:smooth val="0"/>
          <c:extLst>
            <c:ext xmlns:c16="http://schemas.microsoft.com/office/drawing/2014/chart" uri="{C3380CC4-5D6E-409C-BE32-E72D297353CC}">
              <c16:uniqueId val="{00000004-E800-4851-8868-6D3531CFB066}"/>
            </c:ext>
          </c:extLst>
        </c:ser>
        <c:ser>
          <c:idx val="4"/>
          <c:order val="5"/>
          <c:tx>
            <c:strRef>
              <c:f>GR1_Cons!$A$196</c:f>
              <c:strCache>
                <c:ptCount val="1"/>
                <c:pt idx="0">
                  <c:v>300 kg/m3</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HU1_Cons!$E$166:$E$186</c:f>
              <c:numCache>
                <c:formatCode>General</c:formatCode>
                <c:ptCount val="21"/>
                <c:pt idx="1">
                  <c:v>60.000000195577741</c:v>
                </c:pt>
                <c:pt idx="2">
                  <c:v>120.00000039115548</c:v>
                </c:pt>
                <c:pt idx="3">
                  <c:v>300.00000034924597</c:v>
                </c:pt>
                <c:pt idx="4">
                  <c:v>600.00000006984919</c:v>
                </c:pt>
                <c:pt idx="5">
                  <c:v>900.00000041909516</c:v>
                </c:pt>
                <c:pt idx="6">
                  <c:v>1260.0000003352761</c:v>
                </c:pt>
                <c:pt idx="7">
                  <c:v>1800.0000002095476</c:v>
                </c:pt>
                <c:pt idx="8">
                  <c:v>2700</c:v>
                </c:pt>
                <c:pt idx="9">
                  <c:v>3600.0000004190952</c:v>
                </c:pt>
                <c:pt idx="10">
                  <c:v>5400</c:v>
                </c:pt>
                <c:pt idx="11">
                  <c:v>7200.0000002095476</c:v>
                </c:pt>
                <c:pt idx="12">
                  <c:v>10800</c:v>
                </c:pt>
                <c:pt idx="13">
                  <c:v>14400.000000419095</c:v>
                </c:pt>
                <c:pt idx="14">
                  <c:v>18000.000000209548</c:v>
                </c:pt>
                <c:pt idx="15">
                  <c:v>19800.000000419095</c:v>
                </c:pt>
                <c:pt idx="16">
                  <c:v>75420.00000004191</c:v>
                </c:pt>
                <c:pt idx="17">
                  <c:v>106020.000000461</c:v>
                </c:pt>
                <c:pt idx="18">
                  <c:v>422820.00000025146</c:v>
                </c:pt>
                <c:pt idx="19">
                  <c:v>507600</c:v>
                </c:pt>
                <c:pt idx="20">
                  <c:v>593820.00000004191</c:v>
                </c:pt>
              </c:numCache>
            </c:numRef>
          </c:xVal>
          <c:yVal>
            <c:numRef>
              <c:f>HU1_Cons!$H$166:$H$186</c:f>
              <c:numCache>
                <c:formatCode>General</c:formatCode>
                <c:ptCount val="21"/>
                <c:pt idx="1">
                  <c:v>100</c:v>
                </c:pt>
                <c:pt idx="2">
                  <c:v>97.663551401869171</c:v>
                </c:pt>
                <c:pt idx="3">
                  <c:v>92.52336448598129</c:v>
                </c:pt>
                <c:pt idx="4">
                  <c:v>89.018691588785032</c:v>
                </c:pt>
                <c:pt idx="5">
                  <c:v>81.308411214953267</c:v>
                </c:pt>
                <c:pt idx="6">
                  <c:v>74.649532710280383</c:v>
                </c:pt>
                <c:pt idx="7">
                  <c:v>65.654205607476626</c:v>
                </c:pt>
                <c:pt idx="8">
                  <c:v>57.242990654205613</c:v>
                </c:pt>
                <c:pt idx="9">
                  <c:v>54.205607476635521</c:v>
                </c:pt>
                <c:pt idx="10">
                  <c:v>51.168224299065436</c:v>
                </c:pt>
                <c:pt idx="11">
                  <c:v>49.065420560747668</c:v>
                </c:pt>
                <c:pt idx="12">
                  <c:v>46.495327102803756</c:v>
                </c:pt>
                <c:pt idx="13">
                  <c:v>45.09345794392523</c:v>
                </c:pt>
                <c:pt idx="14">
                  <c:v>43.925233644859809</c:v>
                </c:pt>
                <c:pt idx="15">
                  <c:v>43.457943925233636</c:v>
                </c:pt>
                <c:pt idx="16">
                  <c:v>38.200934579439242</c:v>
                </c:pt>
                <c:pt idx="17">
                  <c:v>37.14953271028039</c:v>
                </c:pt>
                <c:pt idx="18">
                  <c:v>34.929906542056081</c:v>
                </c:pt>
                <c:pt idx="19">
                  <c:v>34.696261682242977</c:v>
                </c:pt>
                <c:pt idx="20">
                  <c:v>34.579439252336449</c:v>
                </c:pt>
              </c:numCache>
            </c:numRef>
          </c:yVal>
          <c:smooth val="0"/>
          <c:extLst>
            <c:ext xmlns:c16="http://schemas.microsoft.com/office/drawing/2014/chart" uri="{C3380CC4-5D6E-409C-BE32-E72D297353CC}">
              <c16:uniqueId val="{00000005-E800-4851-8868-6D3531CFB066}"/>
            </c:ext>
          </c:extLst>
        </c:ser>
        <c:ser>
          <c:idx val="5"/>
          <c:order val="6"/>
          <c:tx>
            <c:v>Contraction point line</c:v>
          </c:tx>
          <c:spPr>
            <a:ln w="19050" cap="rnd">
              <a:solidFill>
                <a:schemeClr val="tx1"/>
              </a:solidFill>
              <a:prstDash val="dash"/>
              <a:round/>
            </a:ln>
            <a:effectLst/>
          </c:spPr>
          <c:marker>
            <c:symbol val="circle"/>
            <c:size val="5"/>
            <c:spPr>
              <a:noFill/>
              <a:ln w="9525">
                <a:noFill/>
              </a:ln>
              <a:effectLst/>
            </c:spPr>
          </c:marker>
          <c:xVal>
            <c:numRef>
              <c:f>HU1_Cons!$B$190:$B$195</c:f>
              <c:numCache>
                <c:formatCode>General</c:formatCode>
                <c:ptCount val="6"/>
                <c:pt idx="0">
                  <c:v>300.00000034924597</c:v>
                </c:pt>
                <c:pt idx="1">
                  <c:v>300.00000034924597</c:v>
                </c:pt>
                <c:pt idx="2">
                  <c:v>300.00000034924597</c:v>
                </c:pt>
                <c:pt idx="3">
                  <c:v>900.00000041909516</c:v>
                </c:pt>
                <c:pt idx="4">
                  <c:v>1800.0000002095476</c:v>
                </c:pt>
                <c:pt idx="5">
                  <c:v>2700</c:v>
                </c:pt>
              </c:numCache>
            </c:numRef>
          </c:xVal>
          <c:yVal>
            <c:numRef>
              <c:f>HU1_Cons!$C$190:$C$195</c:f>
              <c:numCache>
                <c:formatCode>General</c:formatCode>
                <c:ptCount val="6"/>
                <c:pt idx="0">
                  <c:v>1.6279069767441861</c:v>
                </c:pt>
                <c:pt idx="1">
                  <c:v>4.6511627906976747</c:v>
                </c:pt>
                <c:pt idx="2">
                  <c:v>10.465116279069768</c:v>
                </c:pt>
                <c:pt idx="3">
                  <c:v>34.186046511627907</c:v>
                </c:pt>
                <c:pt idx="4">
                  <c:v>50.116279069767444</c:v>
                </c:pt>
                <c:pt idx="5">
                  <c:v>57.242990654205613</c:v>
                </c:pt>
              </c:numCache>
            </c:numRef>
          </c:yVal>
          <c:smooth val="0"/>
          <c:extLst>
            <c:ext xmlns:c16="http://schemas.microsoft.com/office/drawing/2014/chart" uri="{C3380CC4-5D6E-409C-BE32-E72D297353CC}">
              <c16:uniqueId val="{00000006-E800-4851-8868-6D3531CFB066}"/>
            </c:ext>
          </c:extLst>
        </c:ser>
        <c:dLbls>
          <c:showLegendKey val="0"/>
          <c:showVal val="0"/>
          <c:showCatName val="0"/>
          <c:showSerName val="0"/>
          <c:showPercent val="0"/>
          <c:showBubbleSize val="0"/>
        </c:dLbls>
        <c:axId val="909220367"/>
        <c:axId val="909220783"/>
      </c:scatterChart>
      <c:valAx>
        <c:axId val="909220367"/>
        <c:scaling>
          <c:logBase val="10"/>
          <c:orientation val="minMax"/>
          <c:min val="10"/>
        </c:scaling>
        <c:delete val="0"/>
        <c:axPos val="b"/>
        <c:majorGridlines>
          <c:spPr>
            <a:ln w="25400" cap="flat" cmpd="sng" algn="ctr">
              <a:solidFill>
                <a:schemeClr val="tx1"/>
              </a:solidFill>
              <a:round/>
            </a:ln>
            <a:effectLst/>
          </c:spPr>
        </c:majorGridlines>
        <c:minorGridlines>
          <c:spPr>
            <a:ln w="9525" cap="flat" cmpd="sng" algn="ctr">
              <a:gradFill flip="none" rotWithShape="1">
                <a:gsLst>
                  <a:gs pos="0">
                    <a:schemeClr val="bg1">
                      <a:lumMod val="75000"/>
                    </a:schemeClr>
                  </a:gs>
                  <a:gs pos="23000">
                    <a:schemeClr val="bg1">
                      <a:lumMod val="65000"/>
                    </a:schemeClr>
                  </a:gs>
                  <a:gs pos="69000">
                    <a:schemeClr val="bg1">
                      <a:lumMod val="50000"/>
                    </a:schemeClr>
                  </a:gs>
                  <a:gs pos="97000">
                    <a:schemeClr val="tx1">
                      <a:lumMod val="65000"/>
                      <a:lumOff val="35000"/>
                    </a:schemeClr>
                  </a:gs>
                </a:gsLst>
                <a:path path="circle">
                  <a:fillToRect l="100000" t="100000"/>
                </a:path>
                <a:tileRect r="-100000" b="-100000"/>
              </a:gradFill>
              <a:round/>
            </a:ln>
            <a:effectLst/>
          </c:spPr>
        </c:minorGridlines>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nl-NL" sz="1050">
                    <a:latin typeface="Segoe UI" panose="020B0502040204020203" pitchFamily="34" charset="0"/>
                    <a:cs typeface="Segoe UI" panose="020B0502040204020203" pitchFamily="34" charset="0"/>
                  </a:rPr>
                  <a:t>Time (s)</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crossAx val="909220783"/>
        <c:crosses val="autoZero"/>
        <c:crossBetween val="midCat"/>
        <c:majorUnit val="10"/>
        <c:minorUnit val="10"/>
      </c:valAx>
      <c:valAx>
        <c:axId val="909220783"/>
        <c:scaling>
          <c:orientation val="minMax"/>
          <c:max val="105"/>
          <c:min val="0"/>
        </c:scaling>
        <c:delete val="0"/>
        <c:axPos val="l"/>
        <c:majorGridlines>
          <c:spPr>
            <a:ln w="25400" cap="flat" cmpd="sng" algn="ctr">
              <a:solidFill>
                <a:schemeClr val="tx1"/>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nl-NL" sz="1050">
                    <a:latin typeface="Segoe UI" panose="020B0502040204020203" pitchFamily="34" charset="0"/>
                    <a:cs typeface="Segoe UI" panose="020B0502040204020203" pitchFamily="34" charset="0"/>
                  </a:rPr>
                  <a:t>Ratio Sediment height/water height (%)</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crossAx val="909220367"/>
        <c:crossesAt val="1.0000000000000002E-2"/>
        <c:crossBetween val="midCat"/>
      </c:valAx>
      <c:spPr>
        <a:noFill/>
        <a:ln>
          <a:noFill/>
        </a:ln>
        <a:effectLst/>
      </c:spPr>
    </c:plotArea>
    <c:legend>
      <c:legendPos val="r"/>
      <c:layout>
        <c:manualLayout>
          <c:xMode val="edge"/>
          <c:yMode val="edge"/>
          <c:x val="9.488850970516613E-2"/>
          <c:y val="0.5161644186846196"/>
          <c:w val="0.20796477097863669"/>
          <c:h val="0.33522458811292138"/>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tx>
            <c:strRef>
              <c:f>GR1_Cons!$A$191</c:f>
              <c:strCache>
                <c:ptCount val="1"/>
                <c:pt idx="0">
                  <c:v>10 kg/m3</c:v>
                </c:pt>
              </c:strCache>
            </c:strRef>
          </c:tx>
          <c:spPr>
            <a:ln w="19050" cap="rnd">
              <a:solidFill>
                <a:srgbClr val="FF0000"/>
              </a:solidFill>
              <a:round/>
            </a:ln>
            <a:effectLst/>
          </c:spPr>
          <c:marker>
            <c:symbol val="circle"/>
            <c:size val="5"/>
            <c:spPr>
              <a:solidFill>
                <a:srgbClr val="FF0000"/>
              </a:solidFill>
              <a:ln w="9525">
                <a:solidFill>
                  <a:srgbClr val="FF0000"/>
                </a:solidFill>
              </a:ln>
              <a:effectLst/>
            </c:spPr>
          </c:marker>
          <c:xVal>
            <c:numRef>
              <c:f>BH1_Cons!$E$11:$E$31</c:f>
              <c:numCache>
                <c:formatCode>General</c:formatCode>
                <c:ptCount val="21"/>
                <c:pt idx="1">
                  <c:v>60.000000195577741</c:v>
                </c:pt>
                <c:pt idx="2">
                  <c:v>299.99999972060323</c:v>
                </c:pt>
                <c:pt idx="3">
                  <c:v>600.00000006984919</c:v>
                </c:pt>
                <c:pt idx="4">
                  <c:v>899.99999979045242</c:v>
                </c:pt>
                <c:pt idx="5">
                  <c:v>1200.0000001396984</c:v>
                </c:pt>
                <c:pt idx="6">
                  <c:v>1499.9999998603016</c:v>
                </c:pt>
                <c:pt idx="7">
                  <c:v>1800.0000002095476</c:v>
                </c:pt>
                <c:pt idx="8">
                  <c:v>2700</c:v>
                </c:pt>
                <c:pt idx="9">
                  <c:v>3599.9999997904524</c:v>
                </c:pt>
                <c:pt idx="10">
                  <c:v>7200.0000002095476</c:v>
                </c:pt>
                <c:pt idx="11">
                  <c:v>10800</c:v>
                </c:pt>
                <c:pt idx="12">
                  <c:v>14399.999999790452</c:v>
                </c:pt>
                <c:pt idx="13">
                  <c:v>18000.000000209548</c:v>
                </c:pt>
                <c:pt idx="14">
                  <c:v>21600</c:v>
                </c:pt>
                <c:pt idx="15">
                  <c:v>79199.999999790452</c:v>
                </c:pt>
                <c:pt idx="16">
                  <c:v>109800.00000020955</c:v>
                </c:pt>
                <c:pt idx="17">
                  <c:v>191999.9999997206</c:v>
                </c:pt>
                <c:pt idx="18">
                  <c:v>426600</c:v>
                </c:pt>
                <c:pt idx="19">
                  <c:v>511379.99999974854</c:v>
                </c:pt>
                <c:pt idx="20">
                  <c:v>597599.99999979045</c:v>
                </c:pt>
              </c:numCache>
            </c:numRef>
          </c:xVal>
          <c:yVal>
            <c:numRef>
              <c:f>BH1_Cons!$J$11:$J$31</c:f>
              <c:numCache>
                <c:formatCode>General</c:formatCode>
                <c:ptCount val="21"/>
                <c:pt idx="0">
                  <c:v>10</c:v>
                </c:pt>
                <c:pt idx="1">
                  <c:v>10</c:v>
                </c:pt>
                <c:pt idx="2">
                  <c:v>215</c:v>
                </c:pt>
                <c:pt idx="3">
                  <c:v>330.76923076923072</c:v>
                </c:pt>
                <c:pt idx="4">
                  <c:v>330.76923076923072</c:v>
                </c:pt>
                <c:pt idx="5">
                  <c:v>307.14285714285717</c:v>
                </c:pt>
                <c:pt idx="6">
                  <c:v>286.66666666666669</c:v>
                </c:pt>
                <c:pt idx="7">
                  <c:v>286.66666666666669</c:v>
                </c:pt>
                <c:pt idx="8">
                  <c:v>286.66666666666669</c:v>
                </c:pt>
                <c:pt idx="9">
                  <c:v>277.41935483870969</c:v>
                </c:pt>
                <c:pt idx="10">
                  <c:v>286.66666666666669</c:v>
                </c:pt>
                <c:pt idx="11">
                  <c:v>286.66666666666669</c:v>
                </c:pt>
                <c:pt idx="12">
                  <c:v>296.55172413793105</c:v>
                </c:pt>
                <c:pt idx="13">
                  <c:v>296.55172413793105</c:v>
                </c:pt>
                <c:pt idx="14">
                  <c:v>307.14285714285717</c:v>
                </c:pt>
                <c:pt idx="15">
                  <c:v>330.76923076923072</c:v>
                </c:pt>
                <c:pt idx="16">
                  <c:v>330.76923076923072</c:v>
                </c:pt>
                <c:pt idx="17">
                  <c:v>358.33333333333337</c:v>
                </c:pt>
                <c:pt idx="18">
                  <c:v>390.90909090909088</c:v>
                </c:pt>
                <c:pt idx="19">
                  <c:v>390.90909090909088</c:v>
                </c:pt>
                <c:pt idx="20">
                  <c:v>409.52380952380952</c:v>
                </c:pt>
              </c:numCache>
            </c:numRef>
          </c:yVal>
          <c:smooth val="0"/>
          <c:extLst>
            <c:ext xmlns:c16="http://schemas.microsoft.com/office/drawing/2014/chart" uri="{C3380CC4-5D6E-409C-BE32-E72D297353CC}">
              <c16:uniqueId val="{00000000-1057-4421-AC61-917BABB2DD90}"/>
            </c:ext>
          </c:extLst>
        </c:ser>
        <c:ser>
          <c:idx val="0"/>
          <c:order val="1"/>
          <c:tx>
            <c:strRef>
              <c:f>GR1_Cons!$A$192</c:f>
              <c:strCache>
                <c:ptCount val="1"/>
                <c:pt idx="0">
                  <c:v>20 kg/m3</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BH1_Cons!$E$44:$E$66</c:f>
              <c:numCache>
                <c:formatCode>General</c:formatCode>
                <c:ptCount val="23"/>
                <c:pt idx="1">
                  <c:v>60.000000195577741</c:v>
                </c:pt>
                <c:pt idx="2">
                  <c:v>299.99999972060323</c:v>
                </c:pt>
                <c:pt idx="3">
                  <c:v>420.00000011175871</c:v>
                </c:pt>
                <c:pt idx="4">
                  <c:v>480.00000030733645</c:v>
                </c:pt>
                <c:pt idx="5">
                  <c:v>600.00000006984919</c:v>
                </c:pt>
                <c:pt idx="6">
                  <c:v>899.99999979045242</c:v>
                </c:pt>
                <c:pt idx="7">
                  <c:v>1200.0000001396984</c:v>
                </c:pt>
                <c:pt idx="8">
                  <c:v>1499.9999998603016</c:v>
                </c:pt>
                <c:pt idx="9">
                  <c:v>1800.0000002095476</c:v>
                </c:pt>
                <c:pt idx="10">
                  <c:v>2700</c:v>
                </c:pt>
                <c:pt idx="11">
                  <c:v>3599.9999997904524</c:v>
                </c:pt>
                <c:pt idx="12">
                  <c:v>7200.0000002095476</c:v>
                </c:pt>
                <c:pt idx="13">
                  <c:v>10800</c:v>
                </c:pt>
                <c:pt idx="14">
                  <c:v>14399.999999790452</c:v>
                </c:pt>
                <c:pt idx="15">
                  <c:v>18000.000000209548</c:v>
                </c:pt>
                <c:pt idx="16">
                  <c:v>21600</c:v>
                </c:pt>
                <c:pt idx="17">
                  <c:v>79199.999999790452</c:v>
                </c:pt>
                <c:pt idx="18">
                  <c:v>109800.00000020955</c:v>
                </c:pt>
                <c:pt idx="19">
                  <c:v>191999.9999997206</c:v>
                </c:pt>
                <c:pt idx="20">
                  <c:v>426600</c:v>
                </c:pt>
                <c:pt idx="21">
                  <c:v>511379.99999974854</c:v>
                </c:pt>
                <c:pt idx="22">
                  <c:v>597599.99999979045</c:v>
                </c:pt>
              </c:numCache>
            </c:numRef>
          </c:xVal>
          <c:yVal>
            <c:numRef>
              <c:f>BH1_Cons!$J$44:$J$66</c:f>
              <c:numCache>
                <c:formatCode>General</c:formatCode>
                <c:ptCount val="23"/>
                <c:pt idx="0">
                  <c:v>20</c:v>
                </c:pt>
                <c:pt idx="1">
                  <c:v>20</c:v>
                </c:pt>
                <c:pt idx="2">
                  <c:v>60.139860139860133</c:v>
                </c:pt>
                <c:pt idx="3">
                  <c:v>215</c:v>
                </c:pt>
                <c:pt idx="4">
                  <c:v>277.41935483870969</c:v>
                </c:pt>
                <c:pt idx="5">
                  <c:v>277.41935483870969</c:v>
                </c:pt>
                <c:pt idx="6">
                  <c:v>286.66666666666669</c:v>
                </c:pt>
                <c:pt idx="7">
                  <c:v>307.14285714285717</c:v>
                </c:pt>
                <c:pt idx="8">
                  <c:v>318.51851851851853</c:v>
                </c:pt>
                <c:pt idx="9">
                  <c:v>324.52830188679241</c:v>
                </c:pt>
                <c:pt idx="10">
                  <c:v>344</c:v>
                </c:pt>
                <c:pt idx="11">
                  <c:v>358.33333333333337</c:v>
                </c:pt>
                <c:pt idx="12">
                  <c:v>373.91304347826093</c:v>
                </c:pt>
                <c:pt idx="13">
                  <c:v>390.90909090909088</c:v>
                </c:pt>
                <c:pt idx="14">
                  <c:v>409.52380952380952</c:v>
                </c:pt>
                <c:pt idx="15">
                  <c:v>409.52380952380952</c:v>
                </c:pt>
                <c:pt idx="16">
                  <c:v>430</c:v>
                </c:pt>
                <c:pt idx="17">
                  <c:v>464.86486486486484</c:v>
                </c:pt>
                <c:pt idx="18">
                  <c:v>491.42857142857144</c:v>
                </c:pt>
                <c:pt idx="19">
                  <c:v>521.21212121212125</c:v>
                </c:pt>
                <c:pt idx="20">
                  <c:v>537.5</c:v>
                </c:pt>
                <c:pt idx="21">
                  <c:v>554.83870967741939</c:v>
                </c:pt>
                <c:pt idx="22">
                  <c:v>573.33333333333337</c:v>
                </c:pt>
              </c:numCache>
            </c:numRef>
          </c:yVal>
          <c:smooth val="0"/>
          <c:extLst>
            <c:ext xmlns:c16="http://schemas.microsoft.com/office/drawing/2014/chart" uri="{C3380CC4-5D6E-409C-BE32-E72D297353CC}">
              <c16:uniqueId val="{00000001-1057-4421-AC61-917BABB2DD90}"/>
            </c:ext>
          </c:extLst>
        </c:ser>
        <c:ser>
          <c:idx val="6"/>
          <c:order val="2"/>
          <c:tx>
            <c:strRef>
              <c:f>GR1_Cons!$A$193</c:f>
              <c:strCache>
                <c:ptCount val="1"/>
                <c:pt idx="0">
                  <c:v>50 kg/m3</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BH1_Cons!$E$79:$E$104</c:f>
              <c:numCache>
                <c:formatCode>General</c:formatCode>
                <c:ptCount val="26"/>
                <c:pt idx="1">
                  <c:v>60.000000195577741</c:v>
                </c:pt>
                <c:pt idx="2">
                  <c:v>179.99999995809048</c:v>
                </c:pt>
                <c:pt idx="3">
                  <c:v>299.99999972060323</c:v>
                </c:pt>
                <c:pt idx="4">
                  <c:v>480.00000030733645</c:v>
                </c:pt>
                <c:pt idx="5">
                  <c:v>600.00000006984919</c:v>
                </c:pt>
                <c:pt idx="6">
                  <c:v>719.99999983236194</c:v>
                </c:pt>
                <c:pt idx="7">
                  <c:v>899.99999979045242</c:v>
                </c:pt>
                <c:pt idx="8">
                  <c:v>1020.0000001816079</c:v>
                </c:pt>
                <c:pt idx="9">
                  <c:v>1200.0000001396984</c:v>
                </c:pt>
                <c:pt idx="10">
                  <c:v>1499.9999998603016</c:v>
                </c:pt>
                <c:pt idx="11">
                  <c:v>1800.0000002095476</c:v>
                </c:pt>
                <c:pt idx="12">
                  <c:v>2700</c:v>
                </c:pt>
                <c:pt idx="13">
                  <c:v>3599.9999997904524</c:v>
                </c:pt>
                <c:pt idx="14">
                  <c:v>7200.0000002095476</c:v>
                </c:pt>
                <c:pt idx="15">
                  <c:v>8999.9999997904524</c:v>
                </c:pt>
                <c:pt idx="16">
                  <c:v>10800</c:v>
                </c:pt>
                <c:pt idx="17">
                  <c:v>14399.999999790452</c:v>
                </c:pt>
                <c:pt idx="18">
                  <c:v>18000.000000209548</c:v>
                </c:pt>
                <c:pt idx="19">
                  <c:v>21600</c:v>
                </c:pt>
                <c:pt idx="20">
                  <c:v>79199.999999790452</c:v>
                </c:pt>
                <c:pt idx="21">
                  <c:v>109800.00000020955</c:v>
                </c:pt>
                <c:pt idx="22">
                  <c:v>191999.9999997206</c:v>
                </c:pt>
                <c:pt idx="23">
                  <c:v>426600</c:v>
                </c:pt>
                <c:pt idx="24">
                  <c:v>511379.99999974854</c:v>
                </c:pt>
                <c:pt idx="25">
                  <c:v>597599.99999979045</c:v>
                </c:pt>
              </c:numCache>
            </c:numRef>
          </c:xVal>
          <c:yVal>
            <c:numRef>
              <c:f>BH1_Cons!$J$79:$J$104</c:f>
              <c:numCache>
                <c:formatCode>General</c:formatCode>
                <c:ptCount val="26"/>
                <c:pt idx="0">
                  <c:v>50</c:v>
                </c:pt>
                <c:pt idx="1">
                  <c:v>50.710900473933641</c:v>
                </c:pt>
                <c:pt idx="2">
                  <c:v>59.279778393351791</c:v>
                </c:pt>
                <c:pt idx="3">
                  <c:v>59.610027855153206</c:v>
                </c:pt>
                <c:pt idx="4">
                  <c:v>67.295597484276726</c:v>
                </c:pt>
                <c:pt idx="5">
                  <c:v>82.945736434108525</c:v>
                </c:pt>
                <c:pt idx="6">
                  <c:v>97.716894977168948</c:v>
                </c:pt>
                <c:pt idx="7">
                  <c:v>115.67567567567568</c:v>
                </c:pt>
                <c:pt idx="8">
                  <c:v>143.62416107382549</c:v>
                </c:pt>
                <c:pt idx="9">
                  <c:v>167.18749999999997</c:v>
                </c:pt>
                <c:pt idx="10">
                  <c:v>191.07142857142858</c:v>
                </c:pt>
                <c:pt idx="11">
                  <c:v>222.91666666666666</c:v>
                </c:pt>
                <c:pt idx="12">
                  <c:v>237.77777777777777</c:v>
                </c:pt>
                <c:pt idx="13">
                  <c:v>305.71428571428567</c:v>
                </c:pt>
                <c:pt idx="14">
                  <c:v>339.6825396825397</c:v>
                </c:pt>
                <c:pt idx="15">
                  <c:v>362.71186440677963</c:v>
                </c:pt>
                <c:pt idx="16">
                  <c:v>396.29629629629625</c:v>
                </c:pt>
                <c:pt idx="17">
                  <c:v>427.99999999999994</c:v>
                </c:pt>
                <c:pt idx="18">
                  <c:v>445.83333333333331</c:v>
                </c:pt>
                <c:pt idx="19">
                  <c:v>460.21505376344078</c:v>
                </c:pt>
                <c:pt idx="20">
                  <c:v>535</c:v>
                </c:pt>
                <c:pt idx="21">
                  <c:v>563.15789473684208</c:v>
                </c:pt>
                <c:pt idx="22">
                  <c:v>594.44444444444434</c:v>
                </c:pt>
                <c:pt idx="23">
                  <c:v>629.41176470588232</c:v>
                </c:pt>
                <c:pt idx="24">
                  <c:v>638.80597014925365</c:v>
                </c:pt>
                <c:pt idx="25">
                  <c:v>648.4848484848485</c:v>
                </c:pt>
              </c:numCache>
            </c:numRef>
          </c:yVal>
          <c:smooth val="0"/>
          <c:extLst>
            <c:ext xmlns:c16="http://schemas.microsoft.com/office/drawing/2014/chart" uri="{C3380CC4-5D6E-409C-BE32-E72D297353CC}">
              <c16:uniqueId val="{00000002-1057-4421-AC61-917BABB2DD90}"/>
            </c:ext>
          </c:extLst>
        </c:ser>
        <c:ser>
          <c:idx val="2"/>
          <c:order val="3"/>
          <c:tx>
            <c:strRef>
              <c:f>GR1_Cons!$A$194</c:f>
              <c:strCache>
                <c:ptCount val="1"/>
                <c:pt idx="0">
                  <c:v>100 kg/m3</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BH1_Cons!$E$117:$E$140</c:f>
              <c:numCache>
                <c:formatCode>General</c:formatCode>
                <c:ptCount val="24"/>
                <c:pt idx="1">
                  <c:v>60.000000195577741</c:v>
                </c:pt>
                <c:pt idx="2">
                  <c:v>120.00000039115548</c:v>
                </c:pt>
                <c:pt idx="3">
                  <c:v>300.00000034924597</c:v>
                </c:pt>
                <c:pt idx="4">
                  <c:v>420.00000011175871</c:v>
                </c:pt>
                <c:pt idx="5">
                  <c:v>600.00000006984919</c:v>
                </c:pt>
                <c:pt idx="6">
                  <c:v>840.00000022351742</c:v>
                </c:pt>
                <c:pt idx="7">
                  <c:v>1139.9999999441206</c:v>
                </c:pt>
                <c:pt idx="8">
                  <c:v>1800.0000002095476</c:v>
                </c:pt>
                <c:pt idx="9">
                  <c:v>2099.9999999301508</c:v>
                </c:pt>
                <c:pt idx="10">
                  <c:v>2700</c:v>
                </c:pt>
                <c:pt idx="11">
                  <c:v>3540.0000002235174</c:v>
                </c:pt>
                <c:pt idx="12">
                  <c:v>5339.9999998044223</c:v>
                </c:pt>
                <c:pt idx="13">
                  <c:v>7200.0000002095476</c:v>
                </c:pt>
                <c:pt idx="14">
                  <c:v>10800</c:v>
                </c:pt>
                <c:pt idx="15">
                  <c:v>14400.000000419095</c:v>
                </c:pt>
                <c:pt idx="16">
                  <c:v>18000.000000209548</c:v>
                </c:pt>
                <c:pt idx="17">
                  <c:v>21600</c:v>
                </c:pt>
                <c:pt idx="18">
                  <c:v>79619.999999902211</c:v>
                </c:pt>
                <c:pt idx="19">
                  <c:v>110220.00000032131</c:v>
                </c:pt>
                <c:pt idx="20">
                  <c:v>192419.99999983236</c:v>
                </c:pt>
                <c:pt idx="21">
                  <c:v>427020.00000011176</c:v>
                </c:pt>
                <c:pt idx="22">
                  <c:v>511799.9999998603</c:v>
                </c:pt>
                <c:pt idx="23">
                  <c:v>598019.99999990221</c:v>
                </c:pt>
              </c:numCache>
            </c:numRef>
          </c:xVal>
          <c:yVal>
            <c:numRef>
              <c:f>BH1_Cons!$J$117:$J$140</c:f>
              <c:numCache>
                <c:formatCode>General</c:formatCode>
                <c:ptCount val="24"/>
                <c:pt idx="0">
                  <c:v>100</c:v>
                </c:pt>
                <c:pt idx="1">
                  <c:v>102.39234449760765</c:v>
                </c:pt>
                <c:pt idx="2">
                  <c:v>105.41871921182265</c:v>
                </c:pt>
                <c:pt idx="3">
                  <c:v>111.16883116883116</c:v>
                </c:pt>
                <c:pt idx="4">
                  <c:v>116.30434782608697</c:v>
                </c:pt>
                <c:pt idx="5">
                  <c:v>121.93732193732191</c:v>
                </c:pt>
                <c:pt idx="6">
                  <c:v>131.28834355828218</c:v>
                </c:pt>
                <c:pt idx="7">
                  <c:v>148.09688581314879</c:v>
                </c:pt>
                <c:pt idx="8">
                  <c:v>171.88755020080322</c:v>
                </c:pt>
                <c:pt idx="9">
                  <c:v>191.92825112107622</c:v>
                </c:pt>
                <c:pt idx="10">
                  <c:v>221.76165803108807</c:v>
                </c:pt>
                <c:pt idx="11">
                  <c:v>272.61146496815286</c:v>
                </c:pt>
                <c:pt idx="12">
                  <c:v>324.24242424242425</c:v>
                </c:pt>
                <c:pt idx="13">
                  <c:v>353.71900826446279</c:v>
                </c:pt>
                <c:pt idx="14">
                  <c:v>392.66055045871553</c:v>
                </c:pt>
                <c:pt idx="15">
                  <c:v>436.73469387755091</c:v>
                </c:pt>
                <c:pt idx="16">
                  <c:v>450.52631578947364</c:v>
                </c:pt>
                <c:pt idx="17">
                  <c:v>457.75401069518711</c:v>
                </c:pt>
                <c:pt idx="18">
                  <c:v>570.66666666666663</c:v>
                </c:pt>
                <c:pt idx="19">
                  <c:v>602.81690140845069</c:v>
                </c:pt>
                <c:pt idx="20">
                  <c:v>648.4848484848485</c:v>
                </c:pt>
                <c:pt idx="21">
                  <c:v>668.74999999999989</c:v>
                </c:pt>
                <c:pt idx="22">
                  <c:v>679.3650793650794</c:v>
                </c:pt>
                <c:pt idx="23">
                  <c:v>690.32258064516122</c:v>
                </c:pt>
              </c:numCache>
            </c:numRef>
          </c:yVal>
          <c:smooth val="0"/>
          <c:extLst>
            <c:ext xmlns:c16="http://schemas.microsoft.com/office/drawing/2014/chart" uri="{C3380CC4-5D6E-409C-BE32-E72D297353CC}">
              <c16:uniqueId val="{00000003-1057-4421-AC61-917BABB2DD90}"/>
            </c:ext>
          </c:extLst>
        </c:ser>
        <c:ser>
          <c:idx val="3"/>
          <c:order val="4"/>
          <c:tx>
            <c:strRef>
              <c:f>GR1_Cons!$A$195</c:f>
              <c:strCache>
                <c:ptCount val="1"/>
                <c:pt idx="0">
                  <c:v>200 kg/m3</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BH1_Cons!$E$153:$E$176</c:f>
              <c:numCache>
                <c:formatCode>General</c:formatCode>
                <c:ptCount val="24"/>
                <c:pt idx="1">
                  <c:v>60.000000195577741</c:v>
                </c:pt>
                <c:pt idx="2">
                  <c:v>120.00000039115548</c:v>
                </c:pt>
                <c:pt idx="3">
                  <c:v>300.00000034924597</c:v>
                </c:pt>
                <c:pt idx="4">
                  <c:v>420.00000011175871</c:v>
                </c:pt>
                <c:pt idx="5">
                  <c:v>600.00000006984919</c:v>
                </c:pt>
                <c:pt idx="6">
                  <c:v>900.00000041909516</c:v>
                </c:pt>
                <c:pt idx="7">
                  <c:v>1440.0000002933666</c:v>
                </c:pt>
                <c:pt idx="8">
                  <c:v>1800.0000002095476</c:v>
                </c:pt>
                <c:pt idx="9">
                  <c:v>2700</c:v>
                </c:pt>
                <c:pt idx="10">
                  <c:v>3600.0000004190952</c:v>
                </c:pt>
                <c:pt idx="11">
                  <c:v>5400</c:v>
                </c:pt>
                <c:pt idx="12">
                  <c:v>7200.0000002095476</c:v>
                </c:pt>
                <c:pt idx="13">
                  <c:v>10800</c:v>
                </c:pt>
                <c:pt idx="14">
                  <c:v>14400.000000419095</c:v>
                </c:pt>
                <c:pt idx="15">
                  <c:v>18000.000000209548</c:v>
                </c:pt>
                <c:pt idx="16">
                  <c:v>21600</c:v>
                </c:pt>
                <c:pt idx="17">
                  <c:v>24180.000000237487</c:v>
                </c:pt>
                <c:pt idx="18">
                  <c:v>79680.000000097789</c:v>
                </c:pt>
                <c:pt idx="19">
                  <c:v>110280.00000051688</c:v>
                </c:pt>
                <c:pt idx="20">
                  <c:v>192480.00000002794</c:v>
                </c:pt>
                <c:pt idx="21">
                  <c:v>427080.00000030734</c:v>
                </c:pt>
                <c:pt idx="22">
                  <c:v>511860.00000005588</c:v>
                </c:pt>
                <c:pt idx="23">
                  <c:v>598080.00000009779</c:v>
                </c:pt>
              </c:numCache>
            </c:numRef>
          </c:xVal>
          <c:yVal>
            <c:numRef>
              <c:f>BH1_Cons!$J$153:$J$176</c:f>
              <c:numCache>
                <c:formatCode>General</c:formatCode>
                <c:ptCount val="24"/>
                <c:pt idx="0">
                  <c:v>200</c:v>
                </c:pt>
                <c:pt idx="1">
                  <c:v>202.84360189573457</c:v>
                </c:pt>
                <c:pt idx="2">
                  <c:v>205.76923076923075</c:v>
                </c:pt>
                <c:pt idx="3">
                  <c:v>206.26506024096383</c:v>
                </c:pt>
                <c:pt idx="4">
                  <c:v>215.0753768844221</c:v>
                </c:pt>
                <c:pt idx="5">
                  <c:v>220.05141388174806</c:v>
                </c:pt>
                <c:pt idx="6">
                  <c:v>222.33766233766232</c:v>
                </c:pt>
                <c:pt idx="7">
                  <c:v>232.60869565217394</c:v>
                </c:pt>
                <c:pt idx="8">
                  <c:v>241.80790960451978</c:v>
                </c:pt>
                <c:pt idx="9">
                  <c:v>265.83850931677017</c:v>
                </c:pt>
                <c:pt idx="10">
                  <c:v>290.16949152542372</c:v>
                </c:pt>
                <c:pt idx="11">
                  <c:v>358.15899581589957</c:v>
                </c:pt>
                <c:pt idx="12">
                  <c:v>411.53846153846149</c:v>
                </c:pt>
                <c:pt idx="13">
                  <c:v>443.52331606217615</c:v>
                </c:pt>
                <c:pt idx="14">
                  <c:v>472.92817679558004</c:v>
                </c:pt>
                <c:pt idx="15">
                  <c:v>486.36363636363632</c:v>
                </c:pt>
                <c:pt idx="16">
                  <c:v>503.52941176470586</c:v>
                </c:pt>
                <c:pt idx="17">
                  <c:v>518.78787878787875</c:v>
                </c:pt>
                <c:pt idx="18">
                  <c:v>624.81751824817513</c:v>
                </c:pt>
                <c:pt idx="19">
                  <c:v>648.4848484848485</c:v>
                </c:pt>
                <c:pt idx="20">
                  <c:v>690.32258064516122</c:v>
                </c:pt>
                <c:pt idx="21">
                  <c:v>750.87719298245611</c:v>
                </c:pt>
                <c:pt idx="22">
                  <c:v>778.18181818181813</c:v>
                </c:pt>
                <c:pt idx="23">
                  <c:v>785.32110091743107</c:v>
                </c:pt>
              </c:numCache>
            </c:numRef>
          </c:yVal>
          <c:smooth val="0"/>
          <c:extLst>
            <c:ext xmlns:c16="http://schemas.microsoft.com/office/drawing/2014/chart" uri="{C3380CC4-5D6E-409C-BE32-E72D297353CC}">
              <c16:uniqueId val="{00000004-1057-4421-AC61-917BABB2DD90}"/>
            </c:ext>
          </c:extLst>
        </c:ser>
        <c:ser>
          <c:idx val="4"/>
          <c:order val="5"/>
          <c:tx>
            <c:strRef>
              <c:f>GR1_Cons!$A$196</c:f>
              <c:strCache>
                <c:ptCount val="1"/>
                <c:pt idx="0">
                  <c:v>300 kg/m3</c:v>
                </c:pt>
              </c:strCache>
            </c:strRef>
          </c:tx>
          <c:spPr>
            <a:ln w="19050" cap="rnd">
              <a:solidFill>
                <a:schemeClr val="accent5"/>
              </a:solidFill>
              <a:round/>
            </a:ln>
            <a:effectLst/>
          </c:spPr>
          <c:marker>
            <c:symbol val="circle"/>
            <c:size val="5"/>
            <c:spPr>
              <a:solidFill>
                <a:schemeClr val="accent6"/>
              </a:solidFill>
              <a:ln w="9525">
                <a:solidFill>
                  <a:schemeClr val="accent6"/>
                </a:solidFill>
              </a:ln>
              <a:effectLst/>
            </c:spPr>
          </c:marker>
          <c:xVal>
            <c:numRef>
              <c:f>BH1_Cons!$E$189:$E$211</c:f>
              <c:numCache>
                <c:formatCode>General</c:formatCode>
                <c:ptCount val="23"/>
                <c:pt idx="1">
                  <c:v>59.999999566935003</c:v>
                </c:pt>
                <c:pt idx="2">
                  <c:v>119.99999976251274</c:v>
                </c:pt>
                <c:pt idx="3">
                  <c:v>299.99999972060323</c:v>
                </c:pt>
                <c:pt idx="4">
                  <c:v>600.00000006984919</c:v>
                </c:pt>
                <c:pt idx="5">
                  <c:v>899.99999979045242</c:v>
                </c:pt>
                <c:pt idx="6">
                  <c:v>1139.9999999441206</c:v>
                </c:pt>
                <c:pt idx="7">
                  <c:v>1799.9999995809048</c:v>
                </c:pt>
                <c:pt idx="8">
                  <c:v>2700</c:v>
                </c:pt>
                <c:pt idx="9">
                  <c:v>3659.9999999860302</c:v>
                </c:pt>
                <c:pt idx="10">
                  <c:v>5459.999999566935</c:v>
                </c:pt>
                <c:pt idx="11">
                  <c:v>7199.9999995809048</c:v>
                </c:pt>
                <c:pt idx="12">
                  <c:v>10800</c:v>
                </c:pt>
                <c:pt idx="13">
                  <c:v>14399.999999790452</c:v>
                </c:pt>
                <c:pt idx="14">
                  <c:v>17999.999999580905</c:v>
                </c:pt>
                <c:pt idx="15">
                  <c:v>21600</c:v>
                </c:pt>
                <c:pt idx="16">
                  <c:v>24239.999999804422</c:v>
                </c:pt>
                <c:pt idx="17">
                  <c:v>79739.999999664724</c:v>
                </c:pt>
                <c:pt idx="18">
                  <c:v>110340.00000008382</c:v>
                </c:pt>
                <c:pt idx="19">
                  <c:v>192539.99999959487</c:v>
                </c:pt>
                <c:pt idx="20">
                  <c:v>427139.99999987427</c:v>
                </c:pt>
                <c:pt idx="21">
                  <c:v>511919.99999962281</c:v>
                </c:pt>
                <c:pt idx="22">
                  <c:v>598139.99999966472</c:v>
                </c:pt>
              </c:numCache>
            </c:numRef>
          </c:xVal>
          <c:yVal>
            <c:numRef>
              <c:f>BH1_Cons!$J$189:$J$211</c:f>
              <c:numCache>
                <c:formatCode>General</c:formatCode>
                <c:ptCount val="23"/>
                <c:pt idx="0">
                  <c:v>300</c:v>
                </c:pt>
                <c:pt idx="1">
                  <c:v>300</c:v>
                </c:pt>
                <c:pt idx="2">
                  <c:v>303.55450236966823</c:v>
                </c:pt>
                <c:pt idx="3">
                  <c:v>306.45933014354074</c:v>
                </c:pt>
                <c:pt idx="4">
                  <c:v>309.4202898550725</c:v>
                </c:pt>
                <c:pt idx="5">
                  <c:v>313.97058823529414</c:v>
                </c:pt>
                <c:pt idx="6">
                  <c:v>321.85929648241205</c:v>
                </c:pt>
                <c:pt idx="7">
                  <c:v>329.30591259640107</c:v>
                </c:pt>
                <c:pt idx="8">
                  <c:v>349.04632152588556</c:v>
                </c:pt>
                <c:pt idx="9">
                  <c:v>369.16426512968303</c:v>
                </c:pt>
                <c:pt idx="10">
                  <c:v>402.83018867924528</c:v>
                </c:pt>
                <c:pt idx="11">
                  <c:v>469.23076923076923</c:v>
                </c:pt>
                <c:pt idx="12">
                  <c:v>502.35294117647061</c:v>
                </c:pt>
                <c:pt idx="13">
                  <c:v>529.33884297520672</c:v>
                </c:pt>
                <c:pt idx="14">
                  <c:v>540.50632911392415</c:v>
                </c:pt>
                <c:pt idx="15">
                  <c:v>559.38864628820966</c:v>
                </c:pt>
                <c:pt idx="16">
                  <c:v>566.81415929203536</c:v>
                </c:pt>
                <c:pt idx="17">
                  <c:v>643.7185929648241</c:v>
                </c:pt>
                <c:pt idx="18">
                  <c:v>685.02673796791453</c:v>
                </c:pt>
                <c:pt idx="19">
                  <c:v>719.66292134831463</c:v>
                </c:pt>
                <c:pt idx="20">
                  <c:v>771.68674698795178</c:v>
                </c:pt>
                <c:pt idx="21">
                  <c:v>785.88957055214723</c:v>
                </c:pt>
                <c:pt idx="22">
                  <c:v>790.74074074074076</c:v>
                </c:pt>
              </c:numCache>
            </c:numRef>
          </c:yVal>
          <c:smooth val="0"/>
          <c:extLst>
            <c:ext xmlns:c16="http://schemas.microsoft.com/office/drawing/2014/chart" uri="{C3380CC4-5D6E-409C-BE32-E72D297353CC}">
              <c16:uniqueId val="{00000005-1057-4421-AC61-917BABB2DD90}"/>
            </c:ext>
          </c:extLst>
        </c:ser>
        <c:dLbls>
          <c:showLegendKey val="0"/>
          <c:showVal val="0"/>
          <c:showCatName val="0"/>
          <c:showSerName val="0"/>
          <c:showPercent val="0"/>
          <c:showBubbleSize val="0"/>
        </c:dLbls>
        <c:axId val="909220367"/>
        <c:axId val="909220783"/>
        <c:extLst>
          <c:ext xmlns:c15="http://schemas.microsoft.com/office/drawing/2012/chart" uri="{02D57815-91ED-43cb-92C2-25804820EDAC}">
            <c15:filteredScatterSeries>
              <c15:ser>
                <c:idx val="5"/>
                <c:order val="6"/>
                <c:tx>
                  <c:v>Gelling Point Line</c:v>
                </c:tx>
                <c:spPr>
                  <a:ln w="19050" cap="rnd">
                    <a:solidFill>
                      <a:schemeClr val="tx1"/>
                    </a:solidFill>
                    <a:prstDash val="dash"/>
                    <a:round/>
                  </a:ln>
                  <a:effectLst/>
                </c:spPr>
                <c:marker>
                  <c:symbol val="circle"/>
                  <c:size val="5"/>
                  <c:spPr>
                    <a:noFill/>
                    <a:ln w="9525">
                      <a:noFill/>
                    </a:ln>
                    <a:effectLst/>
                  </c:spPr>
                </c:marker>
                <c:xVal>
                  <c:numRef>
                    <c:extLst>
                      <c:ext uri="{02D57815-91ED-43cb-92C2-25804820EDAC}">
                        <c15:formulaRef>
                          <c15:sqref>GR1_Cons!$B$191:$B$196</c15:sqref>
                        </c15:formulaRef>
                      </c:ext>
                    </c:extLst>
                    <c:numCache>
                      <c:formatCode>General</c:formatCode>
                      <c:ptCount val="6"/>
                      <c:pt idx="0">
                        <c:v>600.00000006984919</c:v>
                      </c:pt>
                      <c:pt idx="1">
                        <c:v>1259.9999997066334</c:v>
                      </c:pt>
                      <c:pt idx="2">
                        <c:v>3599.9999997904524</c:v>
                      </c:pt>
                      <c:pt idx="3">
                        <c:v>6780.0000000977889</c:v>
                      </c:pt>
                      <c:pt idx="4">
                        <c:v>74580.000000447035</c:v>
                      </c:pt>
                    </c:numCache>
                  </c:numRef>
                </c:xVal>
                <c:yVal>
                  <c:numRef>
                    <c:extLst>
                      <c:ext uri="{02D57815-91ED-43cb-92C2-25804820EDAC}">
                        <c15:formulaRef>
                          <c15:sqref>GR1_Cons!$C$191:$C$196</c15:sqref>
                        </c15:formulaRef>
                      </c:ext>
                    </c:extLst>
                    <c:numCache>
                      <c:formatCode>General</c:formatCode>
                      <c:ptCount val="6"/>
                      <c:pt idx="0">
                        <c:v>11.111111111111112</c:v>
                      </c:pt>
                      <c:pt idx="1">
                        <c:v>21.428571428571431</c:v>
                      </c:pt>
                      <c:pt idx="2">
                        <c:v>38.133333333333333</c:v>
                      </c:pt>
                      <c:pt idx="3">
                        <c:v>47.466666666666669</c:v>
                      </c:pt>
                      <c:pt idx="4">
                        <c:v>60</c:v>
                      </c:pt>
                    </c:numCache>
                  </c:numRef>
                </c:yVal>
                <c:smooth val="0"/>
                <c:extLst>
                  <c:ext xmlns:c16="http://schemas.microsoft.com/office/drawing/2014/chart" uri="{C3380CC4-5D6E-409C-BE32-E72D297353CC}">
                    <c16:uniqueId val="{00000006-1057-4421-AC61-917BABB2DD90}"/>
                  </c:ext>
                </c:extLst>
              </c15:ser>
            </c15:filteredScatterSeries>
          </c:ext>
        </c:extLst>
      </c:scatterChart>
      <c:valAx>
        <c:axId val="909220367"/>
        <c:scaling>
          <c:logBase val="10"/>
          <c:orientation val="minMax"/>
          <c:min val="10"/>
        </c:scaling>
        <c:delete val="0"/>
        <c:axPos val="b"/>
        <c:majorGridlines>
          <c:spPr>
            <a:ln w="25400" cap="flat" cmpd="sng" algn="ctr">
              <a:solidFill>
                <a:schemeClr val="tx1"/>
              </a:solidFill>
              <a:round/>
            </a:ln>
            <a:effectLst/>
          </c:spPr>
        </c:majorGridlines>
        <c:minorGridlines>
          <c:spPr>
            <a:ln w="9525" cap="flat" cmpd="sng" algn="ctr">
              <a:gradFill flip="none" rotWithShape="1">
                <a:gsLst>
                  <a:gs pos="0">
                    <a:schemeClr val="bg1">
                      <a:lumMod val="75000"/>
                    </a:schemeClr>
                  </a:gs>
                  <a:gs pos="23000">
                    <a:schemeClr val="bg1">
                      <a:lumMod val="65000"/>
                    </a:schemeClr>
                  </a:gs>
                  <a:gs pos="69000">
                    <a:schemeClr val="bg1">
                      <a:lumMod val="50000"/>
                    </a:schemeClr>
                  </a:gs>
                  <a:gs pos="97000">
                    <a:schemeClr val="tx1">
                      <a:lumMod val="65000"/>
                      <a:lumOff val="35000"/>
                    </a:schemeClr>
                  </a:gs>
                </a:gsLst>
                <a:path path="circle">
                  <a:fillToRect l="100000" t="100000"/>
                </a:path>
                <a:tileRect r="-100000" b="-100000"/>
              </a:gradFill>
              <a:round/>
            </a:ln>
            <a:effectLst/>
          </c:spPr>
        </c:minorGridlines>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nl-NL" sz="1050">
                    <a:latin typeface="Segoe UI" panose="020B0502040204020203" pitchFamily="34" charset="0"/>
                    <a:cs typeface="Segoe UI" panose="020B0502040204020203" pitchFamily="34" charset="0"/>
                  </a:rPr>
                  <a:t>Time (s)</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crossAx val="909220783"/>
        <c:crosses val="autoZero"/>
        <c:crossBetween val="midCat"/>
        <c:majorUnit val="10"/>
        <c:minorUnit val="10"/>
      </c:valAx>
      <c:valAx>
        <c:axId val="909220783"/>
        <c:scaling>
          <c:orientation val="minMax"/>
          <c:max val="900"/>
          <c:min val="0"/>
        </c:scaling>
        <c:delete val="0"/>
        <c:axPos val="l"/>
        <c:majorGridlines>
          <c:spPr>
            <a:ln w="25400" cap="flat" cmpd="sng" algn="ctr">
              <a:solidFill>
                <a:schemeClr val="tx1"/>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nl-NL" sz="1050">
                    <a:latin typeface="Segoe UI" panose="020B0502040204020203" pitchFamily="34" charset="0"/>
                    <a:cs typeface="Segoe UI" panose="020B0502040204020203" pitchFamily="34" charset="0"/>
                  </a:rPr>
                  <a:t>Concentration</a:t>
                </a:r>
                <a:r>
                  <a:rPr lang="nl-NL" sz="1050" baseline="0">
                    <a:latin typeface="Segoe UI" panose="020B0502040204020203" pitchFamily="34" charset="0"/>
                    <a:cs typeface="Segoe UI" panose="020B0502040204020203" pitchFamily="34" charset="0"/>
                  </a:rPr>
                  <a:t> (kg/m</a:t>
                </a:r>
                <a:r>
                  <a:rPr lang="nl-NL" sz="1050" baseline="30000">
                    <a:latin typeface="Segoe UI" panose="020B0502040204020203" pitchFamily="34" charset="0"/>
                    <a:cs typeface="Segoe UI" panose="020B0502040204020203" pitchFamily="34" charset="0"/>
                  </a:rPr>
                  <a:t>3</a:t>
                </a:r>
                <a:r>
                  <a:rPr lang="nl-NL" sz="1050" baseline="0">
                    <a:latin typeface="Segoe UI" panose="020B0502040204020203" pitchFamily="34" charset="0"/>
                    <a:cs typeface="Segoe UI" panose="020B0502040204020203" pitchFamily="34" charset="0"/>
                  </a:rPr>
                  <a:t>)</a:t>
                </a:r>
                <a:endParaRPr lang="nl-NL" sz="1050">
                  <a:latin typeface="Segoe UI" panose="020B0502040204020203" pitchFamily="34" charset="0"/>
                  <a:cs typeface="Segoe UI" panose="020B0502040204020203" pitchFamily="34" charset="0"/>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crossAx val="909220367"/>
        <c:crossesAt val="1.0000000000000002E-2"/>
        <c:crossBetween val="midCat"/>
      </c:valAx>
      <c:spPr>
        <a:noFill/>
        <a:ln>
          <a:noFill/>
        </a:ln>
        <a:effectLst/>
      </c:spPr>
    </c:plotArea>
    <c:legend>
      <c:legendPos val="r"/>
      <c:layout>
        <c:manualLayout>
          <c:xMode val="edge"/>
          <c:yMode val="edge"/>
          <c:x val="9.4888558922070099E-2"/>
          <c:y val="4.9977440101557788E-2"/>
          <c:w val="0.24055541756268603"/>
          <c:h val="0.18676517832890505"/>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tx>
            <c:strRef>
              <c:f>GR1_Cons!$A$191</c:f>
              <c:strCache>
                <c:ptCount val="1"/>
                <c:pt idx="0">
                  <c:v>10 kg/m3</c:v>
                </c:pt>
              </c:strCache>
            </c:strRef>
          </c:tx>
          <c:spPr>
            <a:ln w="19050" cap="rnd">
              <a:solidFill>
                <a:srgbClr val="FF0000"/>
              </a:solidFill>
              <a:round/>
            </a:ln>
            <a:effectLst/>
          </c:spPr>
          <c:marker>
            <c:symbol val="circle"/>
            <c:size val="5"/>
            <c:spPr>
              <a:solidFill>
                <a:srgbClr val="FF0000"/>
              </a:solidFill>
              <a:ln w="9525">
                <a:solidFill>
                  <a:srgbClr val="FF0000"/>
                </a:solidFill>
              </a:ln>
              <a:effectLst/>
            </c:spPr>
          </c:marker>
          <c:xVal>
            <c:numRef>
              <c:f>HU1_Cons!$E$11:$E$27</c:f>
              <c:numCache>
                <c:formatCode>General</c:formatCode>
                <c:ptCount val="17"/>
                <c:pt idx="1">
                  <c:v>60.000000195577741</c:v>
                </c:pt>
                <c:pt idx="2">
                  <c:v>300.00000034924597</c:v>
                </c:pt>
                <c:pt idx="3">
                  <c:v>600.00000006984919</c:v>
                </c:pt>
                <c:pt idx="4">
                  <c:v>900.00000041909516</c:v>
                </c:pt>
                <c:pt idx="5">
                  <c:v>1800.0000002095476</c:v>
                </c:pt>
                <c:pt idx="6">
                  <c:v>3600.0000004190952</c:v>
                </c:pt>
                <c:pt idx="7">
                  <c:v>5400</c:v>
                </c:pt>
                <c:pt idx="8">
                  <c:v>7200.0000002095476</c:v>
                </c:pt>
                <c:pt idx="9">
                  <c:v>10800</c:v>
                </c:pt>
                <c:pt idx="10">
                  <c:v>14400.000000419095</c:v>
                </c:pt>
                <c:pt idx="11">
                  <c:v>18000.000000209548</c:v>
                </c:pt>
                <c:pt idx="12">
                  <c:v>75240.000000083819</c:v>
                </c:pt>
                <c:pt idx="13">
                  <c:v>105840.00000050291</c:v>
                </c:pt>
                <c:pt idx="14">
                  <c:v>422640.00000029337</c:v>
                </c:pt>
                <c:pt idx="15">
                  <c:v>507420.00000004191</c:v>
                </c:pt>
                <c:pt idx="16">
                  <c:v>593640.00000008382</c:v>
                </c:pt>
              </c:numCache>
            </c:numRef>
          </c:xVal>
          <c:yVal>
            <c:numRef>
              <c:f>HU1_Cons!$J$11:$J$27</c:f>
              <c:numCache>
                <c:formatCode>General</c:formatCode>
                <c:ptCount val="17"/>
                <c:pt idx="0">
                  <c:v>10</c:v>
                </c:pt>
                <c:pt idx="1">
                  <c:v>10</c:v>
                </c:pt>
                <c:pt idx="2">
                  <c:v>614.28571428571433</c:v>
                </c:pt>
                <c:pt idx="3">
                  <c:v>537.5</c:v>
                </c:pt>
                <c:pt idx="4">
                  <c:v>477.77777777777777</c:v>
                </c:pt>
                <c:pt idx="5">
                  <c:v>430</c:v>
                </c:pt>
                <c:pt idx="6">
                  <c:v>330.76923076923072</c:v>
                </c:pt>
                <c:pt idx="7">
                  <c:v>330.76923076923072</c:v>
                </c:pt>
                <c:pt idx="8">
                  <c:v>330.76923076923072</c:v>
                </c:pt>
                <c:pt idx="9">
                  <c:v>330.76923076923072</c:v>
                </c:pt>
                <c:pt idx="10">
                  <c:v>330.76923076923072</c:v>
                </c:pt>
                <c:pt idx="11">
                  <c:v>330.76923076923072</c:v>
                </c:pt>
                <c:pt idx="12">
                  <c:v>330.76923076923072</c:v>
                </c:pt>
                <c:pt idx="13">
                  <c:v>330.76923076923072</c:v>
                </c:pt>
                <c:pt idx="14">
                  <c:v>373.91304347826093</c:v>
                </c:pt>
                <c:pt idx="15">
                  <c:v>373.91304347826093</c:v>
                </c:pt>
                <c:pt idx="16">
                  <c:v>390.90909090909088</c:v>
                </c:pt>
              </c:numCache>
            </c:numRef>
          </c:yVal>
          <c:smooth val="0"/>
          <c:extLst>
            <c:ext xmlns:c16="http://schemas.microsoft.com/office/drawing/2014/chart" uri="{C3380CC4-5D6E-409C-BE32-E72D297353CC}">
              <c16:uniqueId val="{00000000-277A-4B26-A503-BEA429F8731A}"/>
            </c:ext>
          </c:extLst>
        </c:ser>
        <c:ser>
          <c:idx val="0"/>
          <c:order val="1"/>
          <c:tx>
            <c:strRef>
              <c:f>GR1_Cons!$A$192</c:f>
              <c:strCache>
                <c:ptCount val="1"/>
                <c:pt idx="0">
                  <c:v>20 kg/m3</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HU1_Cons!$E$40:$E$57</c:f>
              <c:numCache>
                <c:formatCode>General</c:formatCode>
                <c:ptCount val="18"/>
                <c:pt idx="1">
                  <c:v>60.000000195577741</c:v>
                </c:pt>
                <c:pt idx="2">
                  <c:v>300.00000034924597</c:v>
                </c:pt>
                <c:pt idx="3">
                  <c:v>480.00000030733645</c:v>
                </c:pt>
                <c:pt idx="4">
                  <c:v>600.00000006984919</c:v>
                </c:pt>
                <c:pt idx="5">
                  <c:v>900.00000041909516</c:v>
                </c:pt>
                <c:pt idx="6">
                  <c:v>1800.0000002095476</c:v>
                </c:pt>
                <c:pt idx="7">
                  <c:v>3600.0000004190952</c:v>
                </c:pt>
                <c:pt idx="8">
                  <c:v>5400</c:v>
                </c:pt>
                <c:pt idx="9">
                  <c:v>7200.0000002095476</c:v>
                </c:pt>
                <c:pt idx="10">
                  <c:v>10800</c:v>
                </c:pt>
                <c:pt idx="11">
                  <c:v>14400.000000419095</c:v>
                </c:pt>
                <c:pt idx="12">
                  <c:v>18000.000000209548</c:v>
                </c:pt>
                <c:pt idx="13">
                  <c:v>75240.000000083819</c:v>
                </c:pt>
                <c:pt idx="14">
                  <c:v>105840.00000050291</c:v>
                </c:pt>
                <c:pt idx="15">
                  <c:v>422640.00000029337</c:v>
                </c:pt>
                <c:pt idx="16">
                  <c:v>507420.00000004191</c:v>
                </c:pt>
                <c:pt idx="17">
                  <c:v>593640.00000008382</c:v>
                </c:pt>
              </c:numCache>
            </c:numRef>
          </c:xVal>
          <c:yVal>
            <c:numRef>
              <c:f>HU1_Cons!$J$40:$J$57</c:f>
              <c:numCache>
                <c:formatCode>General</c:formatCode>
                <c:ptCount val="18"/>
                <c:pt idx="0">
                  <c:v>20</c:v>
                </c:pt>
                <c:pt idx="1">
                  <c:v>21.182266009852214</c:v>
                </c:pt>
                <c:pt idx="2">
                  <c:v>430</c:v>
                </c:pt>
                <c:pt idx="3">
                  <c:v>505.88235294117646</c:v>
                </c:pt>
                <c:pt idx="4">
                  <c:v>491.42857142857144</c:v>
                </c:pt>
                <c:pt idx="5">
                  <c:v>505.88235294117646</c:v>
                </c:pt>
                <c:pt idx="6">
                  <c:v>505.88235294117646</c:v>
                </c:pt>
                <c:pt idx="7">
                  <c:v>477.77777777777777</c:v>
                </c:pt>
                <c:pt idx="8">
                  <c:v>477.77777777777777</c:v>
                </c:pt>
                <c:pt idx="9">
                  <c:v>477.77777777777777</c:v>
                </c:pt>
                <c:pt idx="10">
                  <c:v>477.77777777777777</c:v>
                </c:pt>
                <c:pt idx="11">
                  <c:v>477.77777777777777</c:v>
                </c:pt>
                <c:pt idx="12">
                  <c:v>477.77777777777777</c:v>
                </c:pt>
                <c:pt idx="13">
                  <c:v>477.77777777777777</c:v>
                </c:pt>
                <c:pt idx="14">
                  <c:v>505.88235294117646</c:v>
                </c:pt>
                <c:pt idx="15">
                  <c:v>554.83870967741939</c:v>
                </c:pt>
                <c:pt idx="16">
                  <c:v>554.83870967741939</c:v>
                </c:pt>
                <c:pt idx="17">
                  <c:v>573.33333333333337</c:v>
                </c:pt>
              </c:numCache>
            </c:numRef>
          </c:yVal>
          <c:smooth val="0"/>
          <c:extLst>
            <c:ext xmlns:c16="http://schemas.microsoft.com/office/drawing/2014/chart" uri="{C3380CC4-5D6E-409C-BE32-E72D297353CC}">
              <c16:uniqueId val="{00000001-277A-4B26-A503-BEA429F8731A}"/>
            </c:ext>
          </c:extLst>
        </c:ser>
        <c:ser>
          <c:idx val="6"/>
          <c:order val="2"/>
          <c:tx>
            <c:strRef>
              <c:f>GR1_Cons!$A$193</c:f>
              <c:strCache>
                <c:ptCount val="1"/>
                <c:pt idx="0">
                  <c:v>50 kg/m3</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HU1_Cons!$E$70:$E$87</c:f>
              <c:numCache>
                <c:formatCode>General</c:formatCode>
                <c:ptCount val="18"/>
                <c:pt idx="1">
                  <c:v>60.000000195577741</c:v>
                </c:pt>
                <c:pt idx="2">
                  <c:v>300.00000034924597</c:v>
                </c:pt>
                <c:pt idx="3">
                  <c:v>480.00000030733645</c:v>
                </c:pt>
                <c:pt idx="4">
                  <c:v>600.00000006984919</c:v>
                </c:pt>
                <c:pt idx="5">
                  <c:v>900.00000041909516</c:v>
                </c:pt>
                <c:pt idx="6">
                  <c:v>1800.0000002095476</c:v>
                </c:pt>
                <c:pt idx="7">
                  <c:v>3600.0000004190952</c:v>
                </c:pt>
                <c:pt idx="8">
                  <c:v>5400</c:v>
                </c:pt>
                <c:pt idx="9">
                  <c:v>7200.0000002095476</c:v>
                </c:pt>
                <c:pt idx="10">
                  <c:v>10800</c:v>
                </c:pt>
                <c:pt idx="11">
                  <c:v>14400.000000419095</c:v>
                </c:pt>
                <c:pt idx="12">
                  <c:v>18000.000000209548</c:v>
                </c:pt>
                <c:pt idx="13">
                  <c:v>75240.000000083819</c:v>
                </c:pt>
                <c:pt idx="14">
                  <c:v>105840.00000050291</c:v>
                </c:pt>
                <c:pt idx="15">
                  <c:v>422640.00000029337</c:v>
                </c:pt>
                <c:pt idx="16">
                  <c:v>507420.00000004191</c:v>
                </c:pt>
                <c:pt idx="17">
                  <c:v>593640.00000008382</c:v>
                </c:pt>
              </c:numCache>
            </c:numRef>
          </c:xVal>
          <c:yVal>
            <c:numRef>
              <c:f>HU1_Cons!$J$70:$J$87</c:f>
              <c:numCache>
                <c:formatCode>General</c:formatCode>
                <c:ptCount val="18"/>
                <c:pt idx="0">
                  <c:v>50</c:v>
                </c:pt>
                <c:pt idx="1">
                  <c:v>51.435406698564599</c:v>
                </c:pt>
                <c:pt idx="2">
                  <c:v>477.77777777777777</c:v>
                </c:pt>
                <c:pt idx="3">
                  <c:v>573.33333333333337</c:v>
                </c:pt>
                <c:pt idx="4">
                  <c:v>589.04109589041104</c:v>
                </c:pt>
                <c:pt idx="5">
                  <c:v>605.63380281690138</c:v>
                </c:pt>
                <c:pt idx="6">
                  <c:v>651.5151515151515</c:v>
                </c:pt>
                <c:pt idx="7">
                  <c:v>671.875</c:v>
                </c:pt>
                <c:pt idx="8">
                  <c:v>716.66666666666674</c:v>
                </c:pt>
                <c:pt idx="9">
                  <c:v>716.66666666666674</c:v>
                </c:pt>
                <c:pt idx="10">
                  <c:v>728.81355932203383</c:v>
                </c:pt>
                <c:pt idx="11">
                  <c:v>741.37931034482756</c:v>
                </c:pt>
                <c:pt idx="12">
                  <c:v>741.37931034482756</c:v>
                </c:pt>
                <c:pt idx="13">
                  <c:v>796.2962962962963</c:v>
                </c:pt>
                <c:pt idx="14">
                  <c:v>811.32075471698113</c:v>
                </c:pt>
                <c:pt idx="15">
                  <c:v>895.83333333333337</c:v>
                </c:pt>
                <c:pt idx="16">
                  <c:v>895.83333333333337</c:v>
                </c:pt>
                <c:pt idx="17">
                  <c:v>895.83333333333337</c:v>
                </c:pt>
              </c:numCache>
            </c:numRef>
          </c:yVal>
          <c:smooth val="0"/>
          <c:extLst>
            <c:ext xmlns:c16="http://schemas.microsoft.com/office/drawing/2014/chart" uri="{C3380CC4-5D6E-409C-BE32-E72D297353CC}">
              <c16:uniqueId val="{00000002-277A-4B26-A503-BEA429F8731A}"/>
            </c:ext>
          </c:extLst>
        </c:ser>
        <c:ser>
          <c:idx val="2"/>
          <c:order val="3"/>
          <c:tx>
            <c:strRef>
              <c:f>GR1_Cons!$A$194</c:f>
              <c:strCache>
                <c:ptCount val="1"/>
                <c:pt idx="0">
                  <c:v>100 kg/m3</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HU1_Cons!$E$100:$E$120</c:f>
              <c:numCache>
                <c:formatCode>General</c:formatCode>
                <c:ptCount val="21"/>
                <c:pt idx="1">
                  <c:v>60.000000195577741</c:v>
                </c:pt>
                <c:pt idx="2">
                  <c:v>120.00000039115548</c:v>
                </c:pt>
                <c:pt idx="3">
                  <c:v>300.00000034924597</c:v>
                </c:pt>
                <c:pt idx="4">
                  <c:v>600.00000006984919</c:v>
                </c:pt>
                <c:pt idx="5">
                  <c:v>900.00000041909516</c:v>
                </c:pt>
                <c:pt idx="6">
                  <c:v>1260.0000003352761</c:v>
                </c:pt>
                <c:pt idx="7">
                  <c:v>1800.0000002095476</c:v>
                </c:pt>
                <c:pt idx="8">
                  <c:v>2700</c:v>
                </c:pt>
                <c:pt idx="9">
                  <c:v>3600.0000004190952</c:v>
                </c:pt>
                <c:pt idx="10">
                  <c:v>5400</c:v>
                </c:pt>
                <c:pt idx="11">
                  <c:v>7200.0000002095476</c:v>
                </c:pt>
                <c:pt idx="12">
                  <c:v>10800</c:v>
                </c:pt>
                <c:pt idx="13">
                  <c:v>14400.000000419095</c:v>
                </c:pt>
                <c:pt idx="14">
                  <c:v>18000.000000209548</c:v>
                </c:pt>
                <c:pt idx="15">
                  <c:v>19800.000000419095</c:v>
                </c:pt>
                <c:pt idx="16">
                  <c:v>75420.00000004191</c:v>
                </c:pt>
                <c:pt idx="17">
                  <c:v>106020.000000461</c:v>
                </c:pt>
                <c:pt idx="18">
                  <c:v>422820.00000025146</c:v>
                </c:pt>
                <c:pt idx="19">
                  <c:v>507600</c:v>
                </c:pt>
                <c:pt idx="20">
                  <c:v>593820.00000004191</c:v>
                </c:pt>
              </c:numCache>
            </c:numRef>
          </c:xVal>
          <c:yVal>
            <c:numRef>
              <c:f>HU1_Cons!$J$100:$J$120</c:f>
              <c:numCache>
                <c:formatCode>General</c:formatCode>
                <c:ptCount val="21"/>
                <c:pt idx="0">
                  <c:v>100</c:v>
                </c:pt>
                <c:pt idx="1">
                  <c:v>100.93896713615023</c:v>
                </c:pt>
                <c:pt idx="2">
                  <c:v>111.68831168831169</c:v>
                </c:pt>
                <c:pt idx="3">
                  <c:v>150.87719298245614</c:v>
                </c:pt>
                <c:pt idx="4">
                  <c:v>217.17171717171718</c:v>
                </c:pt>
                <c:pt idx="5">
                  <c:v>292.51700680272108</c:v>
                </c:pt>
                <c:pt idx="6">
                  <c:v>355.37190082644628</c:v>
                </c:pt>
                <c:pt idx="7">
                  <c:v>394.49541284403671</c:v>
                </c:pt>
                <c:pt idx="8">
                  <c:v>438.77551020408163</c:v>
                </c:pt>
                <c:pt idx="9">
                  <c:v>464.86486486486484</c:v>
                </c:pt>
                <c:pt idx="10">
                  <c:v>500</c:v>
                </c:pt>
                <c:pt idx="11">
                  <c:v>530.8641975308642</c:v>
                </c:pt>
                <c:pt idx="12">
                  <c:v>565.78947368421052</c:v>
                </c:pt>
                <c:pt idx="13">
                  <c:v>589.04109589041104</c:v>
                </c:pt>
                <c:pt idx="14">
                  <c:v>605.63380281690138</c:v>
                </c:pt>
                <c:pt idx="15">
                  <c:v>614.28571428571433</c:v>
                </c:pt>
                <c:pt idx="16">
                  <c:v>704.91803278688531</c:v>
                </c:pt>
                <c:pt idx="17">
                  <c:v>728.81355932203383</c:v>
                </c:pt>
                <c:pt idx="18">
                  <c:v>774.77477477477476</c:v>
                </c:pt>
                <c:pt idx="19">
                  <c:v>781.81818181818187</c:v>
                </c:pt>
                <c:pt idx="20">
                  <c:v>781.81818181818187</c:v>
                </c:pt>
              </c:numCache>
            </c:numRef>
          </c:yVal>
          <c:smooth val="0"/>
          <c:extLst>
            <c:ext xmlns:c16="http://schemas.microsoft.com/office/drawing/2014/chart" uri="{C3380CC4-5D6E-409C-BE32-E72D297353CC}">
              <c16:uniqueId val="{00000003-277A-4B26-A503-BEA429F8731A}"/>
            </c:ext>
          </c:extLst>
        </c:ser>
        <c:ser>
          <c:idx val="3"/>
          <c:order val="4"/>
          <c:tx>
            <c:strRef>
              <c:f>GR1_Cons!$A$195</c:f>
              <c:strCache>
                <c:ptCount val="1"/>
                <c:pt idx="0">
                  <c:v>200 kg/m3</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HU1_Cons!$E$133:$E$153</c:f>
              <c:numCache>
                <c:formatCode>General</c:formatCode>
                <c:ptCount val="21"/>
                <c:pt idx="1">
                  <c:v>60.000000195577741</c:v>
                </c:pt>
                <c:pt idx="2">
                  <c:v>120.00000039115548</c:v>
                </c:pt>
                <c:pt idx="3">
                  <c:v>300.00000034924597</c:v>
                </c:pt>
                <c:pt idx="4">
                  <c:v>600.00000006984919</c:v>
                </c:pt>
                <c:pt idx="5">
                  <c:v>900.00000041909516</c:v>
                </c:pt>
                <c:pt idx="6">
                  <c:v>1260.0000003352761</c:v>
                </c:pt>
                <c:pt idx="7">
                  <c:v>1800.0000002095476</c:v>
                </c:pt>
                <c:pt idx="8">
                  <c:v>2700</c:v>
                </c:pt>
                <c:pt idx="9">
                  <c:v>3600.0000004190952</c:v>
                </c:pt>
                <c:pt idx="10">
                  <c:v>5400</c:v>
                </c:pt>
                <c:pt idx="11">
                  <c:v>7200.0000002095476</c:v>
                </c:pt>
                <c:pt idx="12">
                  <c:v>10800</c:v>
                </c:pt>
                <c:pt idx="13">
                  <c:v>14400.000000419095</c:v>
                </c:pt>
                <c:pt idx="14">
                  <c:v>18000.000000209548</c:v>
                </c:pt>
                <c:pt idx="15">
                  <c:v>19800.000000419095</c:v>
                </c:pt>
                <c:pt idx="16">
                  <c:v>75420.00000004191</c:v>
                </c:pt>
                <c:pt idx="17">
                  <c:v>106020.000000461</c:v>
                </c:pt>
                <c:pt idx="18">
                  <c:v>422820.00000025146</c:v>
                </c:pt>
                <c:pt idx="19">
                  <c:v>507600</c:v>
                </c:pt>
                <c:pt idx="20">
                  <c:v>593820.00000004191</c:v>
                </c:pt>
              </c:numCache>
            </c:numRef>
          </c:xVal>
          <c:yVal>
            <c:numRef>
              <c:f>HU1_Cons!$J$133:$J$153</c:f>
              <c:numCache>
                <c:formatCode>General</c:formatCode>
                <c:ptCount val="21"/>
                <c:pt idx="0">
                  <c:v>200</c:v>
                </c:pt>
                <c:pt idx="1">
                  <c:v>201.87793427230045</c:v>
                </c:pt>
                <c:pt idx="2">
                  <c:v>211.82266009852216</c:v>
                </c:pt>
                <c:pt idx="3">
                  <c:v>233.69565217391309</c:v>
                </c:pt>
                <c:pt idx="4">
                  <c:v>260.60606060606062</c:v>
                </c:pt>
                <c:pt idx="5">
                  <c:v>289.07563025210084</c:v>
                </c:pt>
                <c:pt idx="6">
                  <c:v>337.25490196078431</c:v>
                </c:pt>
                <c:pt idx="7">
                  <c:v>399.07192575406032</c:v>
                </c:pt>
                <c:pt idx="8">
                  <c:v>452.63157894736838</c:v>
                </c:pt>
                <c:pt idx="9">
                  <c:v>483.14606741573033</c:v>
                </c:pt>
                <c:pt idx="10">
                  <c:v>524.39024390243901</c:v>
                </c:pt>
                <c:pt idx="11">
                  <c:v>551.28205128205127</c:v>
                </c:pt>
                <c:pt idx="12">
                  <c:v>589.04109589041104</c:v>
                </c:pt>
                <c:pt idx="13">
                  <c:v>614.28571428571433</c:v>
                </c:pt>
                <c:pt idx="14">
                  <c:v>637.03703703703707</c:v>
                </c:pt>
                <c:pt idx="15">
                  <c:v>646.61654135338335</c:v>
                </c:pt>
                <c:pt idx="16">
                  <c:v>754.38596491228066</c:v>
                </c:pt>
                <c:pt idx="17">
                  <c:v>781.81818181818187</c:v>
                </c:pt>
                <c:pt idx="18">
                  <c:v>830.91787439613518</c:v>
                </c:pt>
                <c:pt idx="19">
                  <c:v>834.95145631067965</c:v>
                </c:pt>
                <c:pt idx="20">
                  <c:v>843.13725490196077</c:v>
                </c:pt>
              </c:numCache>
            </c:numRef>
          </c:yVal>
          <c:smooth val="0"/>
          <c:extLst>
            <c:ext xmlns:c16="http://schemas.microsoft.com/office/drawing/2014/chart" uri="{C3380CC4-5D6E-409C-BE32-E72D297353CC}">
              <c16:uniqueId val="{00000004-277A-4B26-A503-BEA429F8731A}"/>
            </c:ext>
          </c:extLst>
        </c:ser>
        <c:ser>
          <c:idx val="4"/>
          <c:order val="5"/>
          <c:tx>
            <c:strRef>
              <c:f>GR1_Cons!$A$196</c:f>
              <c:strCache>
                <c:ptCount val="1"/>
                <c:pt idx="0">
                  <c:v>300 kg/m3</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HU1_Cons!$E$166:$E$186</c:f>
              <c:numCache>
                <c:formatCode>General</c:formatCode>
                <c:ptCount val="21"/>
                <c:pt idx="1">
                  <c:v>60.000000195577741</c:v>
                </c:pt>
                <c:pt idx="2">
                  <c:v>120.00000039115548</c:v>
                </c:pt>
                <c:pt idx="3">
                  <c:v>300.00000034924597</c:v>
                </c:pt>
                <c:pt idx="4">
                  <c:v>600.00000006984919</c:v>
                </c:pt>
                <c:pt idx="5">
                  <c:v>900.00000041909516</c:v>
                </c:pt>
                <c:pt idx="6">
                  <c:v>1260.0000003352761</c:v>
                </c:pt>
                <c:pt idx="7">
                  <c:v>1800.0000002095476</c:v>
                </c:pt>
                <c:pt idx="8">
                  <c:v>2700</c:v>
                </c:pt>
                <c:pt idx="9">
                  <c:v>3600.0000004190952</c:v>
                </c:pt>
                <c:pt idx="10">
                  <c:v>5400</c:v>
                </c:pt>
                <c:pt idx="11">
                  <c:v>7200.0000002095476</c:v>
                </c:pt>
                <c:pt idx="12">
                  <c:v>10800</c:v>
                </c:pt>
                <c:pt idx="13">
                  <c:v>14400.000000419095</c:v>
                </c:pt>
                <c:pt idx="14">
                  <c:v>18000.000000209548</c:v>
                </c:pt>
                <c:pt idx="15">
                  <c:v>19800.000000419095</c:v>
                </c:pt>
                <c:pt idx="16">
                  <c:v>75420.00000004191</c:v>
                </c:pt>
                <c:pt idx="17">
                  <c:v>106020.000000461</c:v>
                </c:pt>
                <c:pt idx="18">
                  <c:v>422820.00000025146</c:v>
                </c:pt>
                <c:pt idx="19">
                  <c:v>507600</c:v>
                </c:pt>
                <c:pt idx="20">
                  <c:v>593820.00000004191</c:v>
                </c:pt>
              </c:numCache>
            </c:numRef>
          </c:xVal>
          <c:yVal>
            <c:numRef>
              <c:f>HU1_Cons!$J$166:$J$186</c:f>
              <c:numCache>
                <c:formatCode>General</c:formatCode>
                <c:ptCount val="21"/>
                <c:pt idx="0">
                  <c:v>300</c:v>
                </c:pt>
                <c:pt idx="1">
                  <c:v>300</c:v>
                </c:pt>
                <c:pt idx="2">
                  <c:v>307.17703349282294</c:v>
                </c:pt>
                <c:pt idx="3">
                  <c:v>324.24242424242425</c:v>
                </c:pt>
                <c:pt idx="4">
                  <c:v>337.00787401574809</c:v>
                </c:pt>
                <c:pt idx="5">
                  <c:v>368.9655172413793</c:v>
                </c:pt>
                <c:pt idx="6">
                  <c:v>401.87793427230042</c:v>
                </c:pt>
                <c:pt idx="7">
                  <c:v>456.93950177935949</c:v>
                </c:pt>
                <c:pt idx="8">
                  <c:v>524.08163265306121</c:v>
                </c:pt>
                <c:pt idx="9">
                  <c:v>553.44827586206884</c:v>
                </c:pt>
                <c:pt idx="10">
                  <c:v>586.30136986301352</c:v>
                </c:pt>
                <c:pt idx="11">
                  <c:v>611.42857142857133</c:v>
                </c:pt>
                <c:pt idx="12">
                  <c:v>645.22613065326607</c:v>
                </c:pt>
                <c:pt idx="13">
                  <c:v>665.2849740932644</c:v>
                </c:pt>
                <c:pt idx="14">
                  <c:v>682.97872340425533</c:v>
                </c:pt>
                <c:pt idx="15">
                  <c:v>690.32258064516145</c:v>
                </c:pt>
                <c:pt idx="16">
                  <c:v>785.32110091743141</c:v>
                </c:pt>
                <c:pt idx="17">
                  <c:v>807.54716981132049</c:v>
                </c:pt>
                <c:pt idx="18">
                  <c:v>858.86287625418038</c:v>
                </c:pt>
                <c:pt idx="19">
                  <c:v>864.64646464646501</c:v>
                </c:pt>
                <c:pt idx="20">
                  <c:v>867.56756756756761</c:v>
                </c:pt>
              </c:numCache>
            </c:numRef>
          </c:yVal>
          <c:smooth val="0"/>
          <c:extLst>
            <c:ext xmlns:c16="http://schemas.microsoft.com/office/drawing/2014/chart" uri="{C3380CC4-5D6E-409C-BE32-E72D297353CC}">
              <c16:uniqueId val="{00000005-277A-4B26-A503-BEA429F8731A}"/>
            </c:ext>
          </c:extLst>
        </c:ser>
        <c:dLbls>
          <c:showLegendKey val="0"/>
          <c:showVal val="0"/>
          <c:showCatName val="0"/>
          <c:showSerName val="0"/>
          <c:showPercent val="0"/>
          <c:showBubbleSize val="0"/>
        </c:dLbls>
        <c:axId val="909220367"/>
        <c:axId val="909220783"/>
        <c:extLst>
          <c:ext xmlns:c15="http://schemas.microsoft.com/office/drawing/2012/chart" uri="{02D57815-91ED-43cb-92C2-25804820EDAC}">
            <c15:filteredScatterSeries>
              <c15:ser>
                <c:idx val="5"/>
                <c:order val="6"/>
                <c:tx>
                  <c:v>Gelling Point Line</c:v>
                </c:tx>
                <c:spPr>
                  <a:ln w="19050" cap="rnd">
                    <a:solidFill>
                      <a:schemeClr val="tx1"/>
                    </a:solidFill>
                    <a:prstDash val="dash"/>
                    <a:round/>
                  </a:ln>
                  <a:effectLst/>
                </c:spPr>
                <c:marker>
                  <c:symbol val="circle"/>
                  <c:size val="5"/>
                  <c:spPr>
                    <a:noFill/>
                    <a:ln w="9525">
                      <a:noFill/>
                    </a:ln>
                    <a:effectLst/>
                  </c:spPr>
                </c:marker>
                <c:xVal>
                  <c:numRef>
                    <c:extLst>
                      <c:ext uri="{02D57815-91ED-43cb-92C2-25804820EDAC}">
                        <c15:formulaRef>
                          <c15:sqref>GR1_Cons!$B$191:$B$196</c15:sqref>
                        </c15:formulaRef>
                      </c:ext>
                    </c:extLst>
                    <c:numCache>
                      <c:formatCode>General</c:formatCode>
                      <c:ptCount val="6"/>
                      <c:pt idx="0">
                        <c:v>600.00000006984919</c:v>
                      </c:pt>
                      <c:pt idx="1">
                        <c:v>1259.9999997066334</c:v>
                      </c:pt>
                      <c:pt idx="2">
                        <c:v>3599.9999997904524</c:v>
                      </c:pt>
                      <c:pt idx="3">
                        <c:v>6780.0000000977889</c:v>
                      </c:pt>
                      <c:pt idx="4">
                        <c:v>74580.000000447035</c:v>
                      </c:pt>
                    </c:numCache>
                  </c:numRef>
                </c:xVal>
                <c:yVal>
                  <c:numRef>
                    <c:extLst>
                      <c:ext uri="{02D57815-91ED-43cb-92C2-25804820EDAC}">
                        <c15:formulaRef>
                          <c15:sqref>GR1_Cons!$C$191:$C$196</c15:sqref>
                        </c15:formulaRef>
                      </c:ext>
                    </c:extLst>
                    <c:numCache>
                      <c:formatCode>General</c:formatCode>
                      <c:ptCount val="6"/>
                      <c:pt idx="0">
                        <c:v>11.111111111111112</c:v>
                      </c:pt>
                      <c:pt idx="1">
                        <c:v>21.428571428571431</c:v>
                      </c:pt>
                      <c:pt idx="2">
                        <c:v>38.133333333333333</c:v>
                      </c:pt>
                      <c:pt idx="3">
                        <c:v>47.466666666666669</c:v>
                      </c:pt>
                      <c:pt idx="4">
                        <c:v>60</c:v>
                      </c:pt>
                    </c:numCache>
                  </c:numRef>
                </c:yVal>
                <c:smooth val="0"/>
                <c:extLst>
                  <c:ext xmlns:c16="http://schemas.microsoft.com/office/drawing/2014/chart" uri="{C3380CC4-5D6E-409C-BE32-E72D297353CC}">
                    <c16:uniqueId val="{00000006-277A-4B26-A503-BEA429F8731A}"/>
                  </c:ext>
                </c:extLst>
              </c15:ser>
            </c15:filteredScatterSeries>
          </c:ext>
        </c:extLst>
      </c:scatterChart>
      <c:valAx>
        <c:axId val="909220367"/>
        <c:scaling>
          <c:logBase val="10"/>
          <c:orientation val="minMax"/>
          <c:min val="10"/>
        </c:scaling>
        <c:delete val="0"/>
        <c:axPos val="b"/>
        <c:majorGridlines>
          <c:spPr>
            <a:ln w="25400" cap="flat" cmpd="sng" algn="ctr">
              <a:solidFill>
                <a:schemeClr val="tx1"/>
              </a:solidFill>
              <a:round/>
            </a:ln>
            <a:effectLst/>
          </c:spPr>
        </c:majorGridlines>
        <c:minorGridlines>
          <c:spPr>
            <a:ln w="9525" cap="flat" cmpd="sng" algn="ctr">
              <a:gradFill flip="none" rotWithShape="1">
                <a:gsLst>
                  <a:gs pos="0">
                    <a:schemeClr val="bg1">
                      <a:lumMod val="75000"/>
                    </a:schemeClr>
                  </a:gs>
                  <a:gs pos="23000">
                    <a:schemeClr val="bg1">
                      <a:lumMod val="65000"/>
                    </a:schemeClr>
                  </a:gs>
                  <a:gs pos="69000">
                    <a:schemeClr val="bg1">
                      <a:lumMod val="50000"/>
                    </a:schemeClr>
                  </a:gs>
                  <a:gs pos="97000">
                    <a:schemeClr val="tx1">
                      <a:lumMod val="65000"/>
                      <a:lumOff val="35000"/>
                    </a:schemeClr>
                  </a:gs>
                </a:gsLst>
                <a:path path="circle">
                  <a:fillToRect l="100000" t="100000"/>
                </a:path>
                <a:tileRect r="-100000" b="-100000"/>
              </a:gradFill>
              <a:round/>
            </a:ln>
            <a:effectLst/>
          </c:spPr>
        </c:minorGridlines>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nl-NL" sz="1050">
                    <a:latin typeface="Segoe UI" panose="020B0502040204020203" pitchFamily="34" charset="0"/>
                    <a:cs typeface="Segoe UI" panose="020B0502040204020203" pitchFamily="34" charset="0"/>
                  </a:rPr>
                  <a:t>Time (s)</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crossAx val="909220783"/>
        <c:crosses val="autoZero"/>
        <c:crossBetween val="midCat"/>
        <c:majorUnit val="10"/>
        <c:minorUnit val="10"/>
      </c:valAx>
      <c:valAx>
        <c:axId val="909220783"/>
        <c:scaling>
          <c:orientation val="minMax"/>
          <c:max val="1000"/>
          <c:min val="0"/>
        </c:scaling>
        <c:delete val="0"/>
        <c:axPos val="l"/>
        <c:majorGridlines>
          <c:spPr>
            <a:ln w="25400" cap="flat" cmpd="sng" algn="ctr">
              <a:solidFill>
                <a:schemeClr val="tx1"/>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nl-NL" sz="1050">
                    <a:latin typeface="Segoe UI" panose="020B0502040204020203" pitchFamily="34" charset="0"/>
                    <a:cs typeface="Segoe UI" panose="020B0502040204020203" pitchFamily="34" charset="0"/>
                  </a:rPr>
                  <a:t>Concentration</a:t>
                </a:r>
                <a:r>
                  <a:rPr lang="nl-NL" sz="1050" baseline="0">
                    <a:latin typeface="Segoe UI" panose="020B0502040204020203" pitchFamily="34" charset="0"/>
                    <a:cs typeface="Segoe UI" panose="020B0502040204020203" pitchFamily="34" charset="0"/>
                  </a:rPr>
                  <a:t> (kg/m</a:t>
                </a:r>
                <a:r>
                  <a:rPr lang="nl-NL" sz="1050" baseline="30000">
                    <a:latin typeface="Segoe UI" panose="020B0502040204020203" pitchFamily="34" charset="0"/>
                    <a:cs typeface="Segoe UI" panose="020B0502040204020203" pitchFamily="34" charset="0"/>
                  </a:rPr>
                  <a:t>3</a:t>
                </a:r>
                <a:r>
                  <a:rPr lang="nl-NL" sz="1050" baseline="0">
                    <a:latin typeface="Segoe UI" panose="020B0502040204020203" pitchFamily="34" charset="0"/>
                    <a:cs typeface="Segoe UI" panose="020B0502040204020203" pitchFamily="34" charset="0"/>
                  </a:rPr>
                  <a:t>)</a:t>
                </a:r>
                <a:endParaRPr lang="nl-NL" sz="1050">
                  <a:latin typeface="Segoe UI" panose="020B0502040204020203" pitchFamily="34" charset="0"/>
                  <a:cs typeface="Segoe UI" panose="020B0502040204020203" pitchFamily="34" charset="0"/>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crossAx val="909220367"/>
        <c:crossesAt val="1.0000000000000002E-2"/>
        <c:crossBetween val="midCat"/>
      </c:valAx>
      <c:spPr>
        <a:noFill/>
        <a:ln>
          <a:noFill/>
        </a:ln>
        <a:effectLst/>
      </c:spPr>
    </c:plotArea>
    <c:legend>
      <c:legendPos val="r"/>
      <c:layout>
        <c:manualLayout>
          <c:xMode val="edge"/>
          <c:yMode val="edge"/>
          <c:x val="0.1046919322930718"/>
          <c:y val="4.9977528350911557E-2"/>
          <c:w val="0.23565375544861067"/>
          <c:h val="0.18676517832890505"/>
        </c:manualLayout>
      </c:layout>
      <c:overlay val="1"/>
      <c:spPr>
        <a:solidFill>
          <a:schemeClr val="bg1"/>
        </a:solidFill>
        <a:ln>
          <a:solidFill>
            <a:schemeClr val="tx1"/>
          </a:solid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40" b="0" i="0" u="none" strike="noStrike" kern="1200" spc="0" baseline="0">
                <a:solidFill>
                  <a:sysClr val="windowText" lastClr="000000"/>
                </a:solidFill>
                <a:latin typeface="+mn-lt"/>
                <a:ea typeface="+mn-ea"/>
                <a:cs typeface="+mn-cs"/>
              </a:defRPr>
            </a:pPr>
            <a:r>
              <a:rPr lang="en-US"/>
              <a:t>Sample SO3, sand%=57%</a:t>
            </a:r>
          </a:p>
        </c:rich>
      </c:tx>
      <c:overlay val="0"/>
      <c:spPr>
        <a:noFill/>
        <a:ln>
          <a:noFill/>
        </a:ln>
        <a:effectLst/>
      </c:spPr>
      <c:txPr>
        <a:bodyPr rot="0" spcFirstLastPara="1" vertOverflow="ellipsis" vert="horz" wrap="square" anchor="ctr" anchorCtr="1"/>
        <a:lstStyle/>
        <a:p>
          <a:pPr>
            <a:defRPr lang="en-US" sz="1440" b="0" i="0" u="none" strike="noStrike" kern="1200" spc="0" baseline="0">
              <a:solidFill>
                <a:sysClr val="windowText" lastClr="000000"/>
              </a:solidFill>
              <a:latin typeface="+mn-lt"/>
              <a:ea typeface="+mn-ea"/>
              <a:cs typeface="+mn-cs"/>
            </a:defRPr>
          </a:pPr>
          <a:endParaRPr lang="nl-NL"/>
        </a:p>
      </c:txPr>
    </c:title>
    <c:autoTitleDeleted val="0"/>
    <c:plotArea>
      <c:layout>
        <c:manualLayout>
          <c:layoutTarget val="inner"/>
          <c:xMode val="edge"/>
          <c:yMode val="edge"/>
          <c:x val="0.10593008142352812"/>
          <c:y val="0.12421292618672555"/>
          <c:w val="0.85121581846997563"/>
          <c:h val="0.74069603579587029"/>
        </c:manualLayout>
      </c:layout>
      <c:scatterChart>
        <c:scatterStyle val="lineMarker"/>
        <c:varyColors val="0"/>
        <c:ser>
          <c:idx val="0"/>
          <c:order val="0"/>
          <c:tx>
            <c:v>10 kg/m3</c:v>
          </c:tx>
          <c:spPr>
            <a:ln w="19050" cap="rnd">
              <a:solidFill>
                <a:srgbClr val="FF0000"/>
              </a:solidFill>
              <a:round/>
            </a:ln>
            <a:effectLst/>
          </c:spPr>
          <c:marker>
            <c:symbol val="circle"/>
            <c:size val="5"/>
            <c:spPr>
              <a:solidFill>
                <a:srgbClr val="FF0000"/>
              </a:solidFill>
              <a:ln w="19050">
                <a:solidFill>
                  <a:srgbClr val="FF0000"/>
                </a:solidFill>
              </a:ln>
              <a:effectLst/>
            </c:spPr>
          </c:marker>
          <c:xVal>
            <c:numRef>
              <c:f>[2]C10!$E$11:$E$29</c:f>
              <c:numCache>
                <c:formatCode>General</c:formatCode>
                <c:ptCount val="19"/>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86460.000000195578</c:v>
                </c:pt>
                <c:pt idx="12">
                  <c:v>105239.99999980442</c:v>
                </c:pt>
                <c:pt idx="13">
                  <c:v>173699.99999979045</c:v>
                </c:pt>
                <c:pt idx="14">
                  <c:v>258840.00000008382</c:v>
                </c:pt>
                <c:pt idx="15">
                  <c:v>516179.99999967869</c:v>
                </c:pt>
                <c:pt idx="16">
                  <c:v>599579.99999995809</c:v>
                </c:pt>
                <c:pt idx="17">
                  <c:v>689459.99999998603</c:v>
                </c:pt>
                <c:pt idx="18">
                  <c:v>870539.99999994412</c:v>
                </c:pt>
              </c:numCache>
            </c:numRef>
          </c:xVal>
          <c:yVal>
            <c:numRef>
              <c:f>[2]C10!$J$11:$J$29</c:f>
              <c:numCache>
                <c:formatCode>General</c:formatCode>
                <c:ptCount val="19"/>
                <c:pt idx="0">
                  <c:v>10</c:v>
                </c:pt>
                <c:pt idx="1">
                  <c:v>10</c:v>
                </c:pt>
                <c:pt idx="2">
                  <c:v>10.17910447761194</c:v>
                </c:pt>
                <c:pt idx="3">
                  <c:v>310</c:v>
                </c:pt>
                <c:pt idx="4">
                  <c:v>310</c:v>
                </c:pt>
                <c:pt idx="5">
                  <c:v>284.16666666666669</c:v>
                </c:pt>
                <c:pt idx="6">
                  <c:v>262.30769230769232</c:v>
                </c:pt>
                <c:pt idx="7">
                  <c:v>262.30769230769232</c:v>
                </c:pt>
                <c:pt idx="8">
                  <c:v>262.30769230769232</c:v>
                </c:pt>
                <c:pt idx="9">
                  <c:v>262.30769230769232</c:v>
                </c:pt>
                <c:pt idx="10">
                  <c:v>262.30769230769232</c:v>
                </c:pt>
                <c:pt idx="11">
                  <c:v>284.16666666666669</c:v>
                </c:pt>
                <c:pt idx="12">
                  <c:v>284.16666666666669</c:v>
                </c:pt>
                <c:pt idx="13">
                  <c:v>296.52173913043481</c:v>
                </c:pt>
                <c:pt idx="14">
                  <c:v>310</c:v>
                </c:pt>
                <c:pt idx="15">
                  <c:v>341</c:v>
                </c:pt>
                <c:pt idx="16">
                  <c:v>378.88888888888891</c:v>
                </c:pt>
                <c:pt idx="17">
                  <c:v>378.88888888888891</c:v>
                </c:pt>
                <c:pt idx="18">
                  <c:v>378.88888888888891</c:v>
                </c:pt>
              </c:numCache>
            </c:numRef>
          </c:yVal>
          <c:smooth val="0"/>
          <c:extLst>
            <c:ext xmlns:c16="http://schemas.microsoft.com/office/drawing/2014/chart" uri="{C3380CC4-5D6E-409C-BE32-E72D297353CC}">
              <c16:uniqueId val="{00000000-5F88-4198-83DA-D7FB4BA8E9ED}"/>
            </c:ext>
          </c:extLst>
        </c:ser>
        <c:ser>
          <c:idx val="1"/>
          <c:order val="1"/>
          <c:tx>
            <c:v>20 kg/m3</c:v>
          </c:tx>
          <c:spPr>
            <a:ln w="19050" cap="rnd">
              <a:solidFill>
                <a:schemeClr val="accent2"/>
              </a:solidFill>
              <a:round/>
            </a:ln>
            <a:effectLst/>
          </c:spPr>
          <c:marker>
            <c:symbol val="circle"/>
            <c:size val="5"/>
            <c:spPr>
              <a:solidFill>
                <a:schemeClr val="accent2"/>
              </a:solidFill>
              <a:ln w="19050">
                <a:solidFill>
                  <a:schemeClr val="accent2"/>
                </a:solidFill>
              </a:ln>
              <a:effectLst/>
            </c:spPr>
          </c:marker>
          <c:xVal>
            <c:numRef>
              <c:f>[2]C20!$F$11:$F$34</c:f>
              <c:numCache>
                <c:formatCode>General</c:formatCode>
                <c:ptCount val="24"/>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86520.000000391155</c:v>
                </c:pt>
                <c:pt idx="12">
                  <c:v>105300</c:v>
                </c:pt>
                <c:pt idx="13">
                  <c:v>173759.99999998603</c:v>
                </c:pt>
                <c:pt idx="14">
                  <c:v>258900.0000002794</c:v>
                </c:pt>
                <c:pt idx="15">
                  <c:v>516239.99999987427</c:v>
                </c:pt>
                <c:pt idx="16">
                  <c:v>599640.00000015367</c:v>
                </c:pt>
                <c:pt idx="17">
                  <c:v>689520.00000018161</c:v>
                </c:pt>
                <c:pt idx="18">
                  <c:v>870600.0000001397</c:v>
                </c:pt>
              </c:numCache>
            </c:numRef>
          </c:xVal>
          <c:yVal>
            <c:numRef>
              <c:f>[2]C20!$K$11:$K$34</c:f>
              <c:numCache>
                <c:formatCode>General</c:formatCode>
                <c:ptCount val="24"/>
                <c:pt idx="0">
                  <c:v>20</c:v>
                </c:pt>
                <c:pt idx="1">
                  <c:v>20</c:v>
                </c:pt>
                <c:pt idx="2">
                  <c:v>24.727272727272727</c:v>
                </c:pt>
                <c:pt idx="3">
                  <c:v>209.23076923076923</c:v>
                </c:pt>
                <c:pt idx="4">
                  <c:v>230.50847457627117</c:v>
                </c:pt>
                <c:pt idx="5">
                  <c:v>272</c:v>
                </c:pt>
                <c:pt idx="6">
                  <c:v>295.6521739130435</c:v>
                </c:pt>
                <c:pt idx="7">
                  <c:v>309.09090909090907</c:v>
                </c:pt>
                <c:pt idx="8">
                  <c:v>323.8095238095238</c:v>
                </c:pt>
                <c:pt idx="9">
                  <c:v>323.8095238095238</c:v>
                </c:pt>
                <c:pt idx="10">
                  <c:v>340</c:v>
                </c:pt>
                <c:pt idx="11">
                  <c:v>357.89473684210526</c:v>
                </c:pt>
                <c:pt idx="12">
                  <c:v>367.56756756756761</c:v>
                </c:pt>
                <c:pt idx="13">
                  <c:v>377.77777777777777</c:v>
                </c:pt>
                <c:pt idx="14">
                  <c:v>400</c:v>
                </c:pt>
                <c:pt idx="15">
                  <c:v>453.33333333333337</c:v>
                </c:pt>
                <c:pt idx="16">
                  <c:v>485.71428571428578</c:v>
                </c:pt>
                <c:pt idx="17">
                  <c:v>485.71428571428578</c:v>
                </c:pt>
                <c:pt idx="18">
                  <c:v>485.71428571428578</c:v>
                </c:pt>
              </c:numCache>
            </c:numRef>
          </c:yVal>
          <c:smooth val="0"/>
          <c:extLst>
            <c:ext xmlns:c16="http://schemas.microsoft.com/office/drawing/2014/chart" uri="{C3380CC4-5D6E-409C-BE32-E72D297353CC}">
              <c16:uniqueId val="{00000001-5F88-4198-83DA-D7FB4BA8E9ED}"/>
            </c:ext>
          </c:extLst>
        </c:ser>
        <c:ser>
          <c:idx val="2"/>
          <c:order val="2"/>
          <c:tx>
            <c:v>50 kg/m3</c:v>
          </c:tx>
          <c:spPr>
            <a:ln w="19050" cap="rnd">
              <a:solidFill>
                <a:schemeClr val="accent3"/>
              </a:solidFill>
              <a:round/>
            </a:ln>
            <a:effectLst/>
          </c:spPr>
          <c:marker>
            <c:symbol val="circle"/>
            <c:size val="5"/>
            <c:spPr>
              <a:solidFill>
                <a:schemeClr val="accent3"/>
              </a:solidFill>
              <a:ln w="19050">
                <a:solidFill>
                  <a:schemeClr val="accent3"/>
                </a:solidFill>
              </a:ln>
              <a:effectLst/>
            </c:spPr>
          </c:marker>
          <c:xVal>
            <c:numRef>
              <c:f>[2]C50!$F$11:$F$29</c:f>
              <c:numCache>
                <c:formatCode>General</c:formatCode>
                <c:ptCount val="19"/>
                <c:pt idx="0">
                  <c:v>0</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86580.000000586733</c:v>
                </c:pt>
                <c:pt idx="12">
                  <c:v>105360.00000019558</c:v>
                </c:pt>
                <c:pt idx="13">
                  <c:v>173820.00000018161</c:v>
                </c:pt>
                <c:pt idx="14">
                  <c:v>258960.00000047497</c:v>
                </c:pt>
                <c:pt idx="15">
                  <c:v>516300.00000006985</c:v>
                </c:pt>
                <c:pt idx="16">
                  <c:v>599700.00000034925</c:v>
                </c:pt>
                <c:pt idx="17">
                  <c:v>689580.00000037719</c:v>
                </c:pt>
                <c:pt idx="18">
                  <c:v>870660.00000033528</c:v>
                </c:pt>
              </c:numCache>
            </c:numRef>
          </c:xVal>
          <c:yVal>
            <c:numRef>
              <c:f>[2]C50!$K$11:$K$29</c:f>
              <c:numCache>
                <c:formatCode>General</c:formatCode>
                <c:ptCount val="19"/>
                <c:pt idx="0">
                  <c:v>50.000000000000014</c:v>
                </c:pt>
                <c:pt idx="1">
                  <c:v>50.296735905044507</c:v>
                </c:pt>
                <c:pt idx="2">
                  <c:v>67.800000000000011</c:v>
                </c:pt>
                <c:pt idx="3">
                  <c:v>97.976878612716803</c:v>
                </c:pt>
                <c:pt idx="4">
                  <c:v>132.94117647058826</c:v>
                </c:pt>
                <c:pt idx="5">
                  <c:v>201.78571428571436</c:v>
                </c:pt>
                <c:pt idx="6">
                  <c:v>249.26470588235307</c:v>
                </c:pt>
                <c:pt idx="7">
                  <c:v>302.67857142857139</c:v>
                </c:pt>
                <c:pt idx="8">
                  <c:v>345.91836734693896</c:v>
                </c:pt>
                <c:pt idx="9">
                  <c:v>360.63829787234027</c:v>
                </c:pt>
                <c:pt idx="10">
                  <c:v>376.66666666666674</c:v>
                </c:pt>
                <c:pt idx="11">
                  <c:v>423.75000000000006</c:v>
                </c:pt>
                <c:pt idx="12">
                  <c:v>434.61538461538487</c:v>
                </c:pt>
                <c:pt idx="13">
                  <c:v>458.10810810810779</c:v>
                </c:pt>
                <c:pt idx="14">
                  <c:v>484.28571428571433</c:v>
                </c:pt>
                <c:pt idx="15">
                  <c:v>529.68749999999966</c:v>
                </c:pt>
                <c:pt idx="16">
                  <c:v>529.68749999999966</c:v>
                </c:pt>
                <c:pt idx="17">
                  <c:v>529.68749999999966</c:v>
                </c:pt>
                <c:pt idx="18">
                  <c:v>546.77419354838696</c:v>
                </c:pt>
              </c:numCache>
            </c:numRef>
          </c:yVal>
          <c:smooth val="0"/>
          <c:extLst>
            <c:ext xmlns:c16="http://schemas.microsoft.com/office/drawing/2014/chart" uri="{C3380CC4-5D6E-409C-BE32-E72D297353CC}">
              <c16:uniqueId val="{00000002-5F88-4198-83DA-D7FB4BA8E9ED}"/>
            </c:ext>
          </c:extLst>
        </c:ser>
        <c:ser>
          <c:idx val="3"/>
          <c:order val="3"/>
          <c:tx>
            <c:v>100 kg/m3</c:v>
          </c:tx>
          <c:spPr>
            <a:ln w="19050" cap="rnd">
              <a:solidFill>
                <a:schemeClr val="accent4"/>
              </a:solidFill>
              <a:round/>
            </a:ln>
            <a:effectLst/>
          </c:spPr>
          <c:marker>
            <c:symbol val="circle"/>
            <c:size val="5"/>
            <c:spPr>
              <a:solidFill>
                <a:schemeClr val="accent4"/>
              </a:solidFill>
              <a:ln w="19050">
                <a:solidFill>
                  <a:schemeClr val="accent4"/>
                </a:solidFill>
              </a:ln>
              <a:effectLst/>
            </c:spPr>
          </c:marker>
          <c:xVal>
            <c:numRef>
              <c:f>[2]C100!$F$11:$F$29</c:f>
              <c:numCache>
                <c:formatCode>General</c:formatCode>
                <c:ptCount val="19"/>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86640.000000153668</c:v>
                </c:pt>
                <c:pt idx="12">
                  <c:v>105419.99999976251</c:v>
                </c:pt>
                <c:pt idx="13">
                  <c:v>173879.99999974854</c:v>
                </c:pt>
                <c:pt idx="14">
                  <c:v>259020.00000004191</c:v>
                </c:pt>
                <c:pt idx="15">
                  <c:v>516359.99999963678</c:v>
                </c:pt>
                <c:pt idx="16">
                  <c:v>599759.99999991618</c:v>
                </c:pt>
                <c:pt idx="17">
                  <c:v>689639.99999994412</c:v>
                </c:pt>
                <c:pt idx="18">
                  <c:v>870719.99999990221</c:v>
                </c:pt>
              </c:numCache>
            </c:numRef>
          </c:xVal>
          <c:yVal>
            <c:numRef>
              <c:f>[2]C100!$K$11:$K$29</c:f>
              <c:numCache>
                <c:formatCode>General</c:formatCode>
                <c:ptCount val="19"/>
                <c:pt idx="0">
                  <c:v>100</c:v>
                </c:pt>
                <c:pt idx="1">
                  <c:v>101.48809523809523</c:v>
                </c:pt>
                <c:pt idx="2">
                  <c:v>111.43790849673204</c:v>
                </c:pt>
                <c:pt idx="3">
                  <c:v>122.44165170556553</c:v>
                </c:pt>
                <c:pt idx="4">
                  <c:v>133.7254901960784</c:v>
                </c:pt>
                <c:pt idx="5">
                  <c:v>173.97959183673473</c:v>
                </c:pt>
                <c:pt idx="6">
                  <c:v>247.99999999999994</c:v>
                </c:pt>
                <c:pt idx="7">
                  <c:v>301.76991150442484</c:v>
                </c:pt>
                <c:pt idx="8">
                  <c:v>331.06796116504859</c:v>
                </c:pt>
                <c:pt idx="9">
                  <c:v>355.2083333333332</c:v>
                </c:pt>
                <c:pt idx="10">
                  <c:v>396.51162790697663</c:v>
                </c:pt>
                <c:pt idx="11">
                  <c:v>480.28169014084494</c:v>
                </c:pt>
                <c:pt idx="12">
                  <c:v>494.20289855072468</c:v>
                </c:pt>
                <c:pt idx="13">
                  <c:v>524.61538461538453</c:v>
                </c:pt>
                <c:pt idx="14">
                  <c:v>541.26984126984144</c:v>
                </c:pt>
                <c:pt idx="15">
                  <c:v>563.63636363636385</c:v>
                </c:pt>
                <c:pt idx="16">
                  <c:v>568.33333333333326</c:v>
                </c:pt>
                <c:pt idx="17">
                  <c:v>568.33333333333326</c:v>
                </c:pt>
                <c:pt idx="18">
                  <c:v>577.9661016949151</c:v>
                </c:pt>
              </c:numCache>
            </c:numRef>
          </c:yVal>
          <c:smooth val="0"/>
          <c:extLst>
            <c:ext xmlns:c16="http://schemas.microsoft.com/office/drawing/2014/chart" uri="{C3380CC4-5D6E-409C-BE32-E72D297353CC}">
              <c16:uniqueId val="{00000003-5F88-4198-83DA-D7FB4BA8E9ED}"/>
            </c:ext>
          </c:extLst>
        </c:ser>
        <c:ser>
          <c:idx val="4"/>
          <c:order val="4"/>
          <c:tx>
            <c:v>200 kg/m3</c:v>
          </c:tx>
          <c:spPr>
            <a:ln w="19050" cap="rnd">
              <a:solidFill>
                <a:schemeClr val="accent5"/>
              </a:solidFill>
              <a:round/>
            </a:ln>
            <a:effectLst/>
          </c:spPr>
          <c:marker>
            <c:symbol val="circle"/>
            <c:size val="5"/>
            <c:spPr>
              <a:solidFill>
                <a:schemeClr val="accent5"/>
              </a:solidFill>
              <a:ln w="19050">
                <a:solidFill>
                  <a:schemeClr val="accent5"/>
                </a:solidFill>
              </a:ln>
              <a:effectLst/>
            </c:spPr>
          </c:marker>
          <c:xVal>
            <c:numRef>
              <c:f>[2]C200!$E$11:$E$29</c:f>
              <c:numCache>
                <c:formatCode>General</c:formatCode>
                <c:ptCount val="19"/>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86700.000000349246</c:v>
                </c:pt>
                <c:pt idx="12">
                  <c:v>105479.99999995809</c:v>
                </c:pt>
                <c:pt idx="13">
                  <c:v>173939.99999994412</c:v>
                </c:pt>
                <c:pt idx="14">
                  <c:v>259080.00000023749</c:v>
                </c:pt>
                <c:pt idx="15">
                  <c:v>516419.99999983236</c:v>
                </c:pt>
                <c:pt idx="16">
                  <c:v>599820.00000011176</c:v>
                </c:pt>
                <c:pt idx="17">
                  <c:v>689700.0000001397</c:v>
                </c:pt>
                <c:pt idx="18">
                  <c:v>870780.00000009779</c:v>
                </c:pt>
              </c:numCache>
            </c:numRef>
          </c:xVal>
          <c:yVal>
            <c:numRef>
              <c:f>[2]C200!$J$11:$J$29</c:f>
              <c:numCache>
                <c:formatCode>General</c:formatCode>
                <c:ptCount val="19"/>
                <c:pt idx="0">
                  <c:v>200</c:v>
                </c:pt>
                <c:pt idx="1">
                  <c:v>202.33236151603501</c:v>
                </c:pt>
                <c:pt idx="2">
                  <c:v>209.6676737160121</c:v>
                </c:pt>
                <c:pt idx="3">
                  <c:v>212.23241590214064</c:v>
                </c:pt>
                <c:pt idx="4">
                  <c:v>219.62025316455697</c:v>
                </c:pt>
                <c:pt idx="5">
                  <c:v>244.36619718309865</c:v>
                </c:pt>
                <c:pt idx="6">
                  <c:v>311.21076233183857</c:v>
                </c:pt>
                <c:pt idx="7">
                  <c:v>371.12299465240648</c:v>
                </c:pt>
                <c:pt idx="8">
                  <c:v>396.57142857142861</c:v>
                </c:pt>
                <c:pt idx="9">
                  <c:v>416.81681681681687</c:v>
                </c:pt>
                <c:pt idx="10">
                  <c:v>453.59477124183007</c:v>
                </c:pt>
                <c:pt idx="11">
                  <c:v>537.98449612403112</c:v>
                </c:pt>
                <c:pt idx="12">
                  <c:v>571.19341563786008</c:v>
                </c:pt>
                <c:pt idx="13">
                  <c:v>578.33333333333337</c:v>
                </c:pt>
                <c:pt idx="14">
                  <c:v>598.27586206896558</c:v>
                </c:pt>
                <c:pt idx="15">
                  <c:v>622.42152466367713</c:v>
                </c:pt>
                <c:pt idx="16">
                  <c:v>625.22522522522536</c:v>
                </c:pt>
                <c:pt idx="17">
                  <c:v>630.90909090909099</c:v>
                </c:pt>
                <c:pt idx="18">
                  <c:v>636.6972477064221</c:v>
                </c:pt>
              </c:numCache>
            </c:numRef>
          </c:yVal>
          <c:smooth val="0"/>
          <c:extLst>
            <c:ext xmlns:c16="http://schemas.microsoft.com/office/drawing/2014/chart" uri="{C3380CC4-5D6E-409C-BE32-E72D297353CC}">
              <c16:uniqueId val="{00000004-5F88-4198-83DA-D7FB4BA8E9ED}"/>
            </c:ext>
          </c:extLst>
        </c:ser>
        <c:ser>
          <c:idx val="5"/>
          <c:order val="5"/>
          <c:tx>
            <c:v>300 kg/m3</c:v>
          </c:tx>
          <c:spPr>
            <a:ln w="19050" cap="rnd">
              <a:solidFill>
                <a:schemeClr val="accent6"/>
              </a:solidFill>
              <a:round/>
            </a:ln>
            <a:effectLst/>
          </c:spPr>
          <c:marker>
            <c:symbol val="circle"/>
            <c:size val="5"/>
            <c:spPr>
              <a:solidFill>
                <a:schemeClr val="accent6"/>
              </a:solidFill>
              <a:ln w="19050">
                <a:solidFill>
                  <a:schemeClr val="accent6"/>
                </a:solidFill>
              </a:ln>
              <a:effectLst/>
            </c:spPr>
          </c:marker>
          <c:xVal>
            <c:numRef>
              <c:f>[2]C300!$E$11:$E$29</c:f>
              <c:numCache>
                <c:formatCode>General</c:formatCode>
                <c:ptCount val="19"/>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86760.000000544824</c:v>
                </c:pt>
                <c:pt idx="12">
                  <c:v>105540.00000015367</c:v>
                </c:pt>
                <c:pt idx="13">
                  <c:v>174000.0000001397</c:v>
                </c:pt>
                <c:pt idx="14">
                  <c:v>259140.00000043306</c:v>
                </c:pt>
                <c:pt idx="15">
                  <c:v>516480.00000002794</c:v>
                </c:pt>
                <c:pt idx="16">
                  <c:v>599880.00000030734</c:v>
                </c:pt>
                <c:pt idx="17">
                  <c:v>689760.00000033528</c:v>
                </c:pt>
                <c:pt idx="18">
                  <c:v>870840.00000029337</c:v>
                </c:pt>
              </c:numCache>
            </c:numRef>
          </c:xVal>
          <c:yVal>
            <c:numRef>
              <c:f>[2]C300!$J$11:$J$29</c:f>
              <c:numCache>
                <c:formatCode>General</c:formatCode>
                <c:ptCount val="19"/>
                <c:pt idx="0">
                  <c:v>300</c:v>
                </c:pt>
                <c:pt idx="1">
                  <c:v>300</c:v>
                </c:pt>
                <c:pt idx="2">
                  <c:v>300.89820359281435</c:v>
                </c:pt>
                <c:pt idx="3">
                  <c:v>303.62537764350452</c:v>
                </c:pt>
                <c:pt idx="4">
                  <c:v>308.28220858895708</c:v>
                </c:pt>
                <c:pt idx="5">
                  <c:v>326.29870129870125</c:v>
                </c:pt>
                <c:pt idx="6">
                  <c:v>366.78832116788323</c:v>
                </c:pt>
                <c:pt idx="7">
                  <c:v>436.95652173913044</c:v>
                </c:pt>
                <c:pt idx="8">
                  <c:v>461.00917431192659</c:v>
                </c:pt>
                <c:pt idx="9">
                  <c:v>478.57142857142861</c:v>
                </c:pt>
                <c:pt idx="10">
                  <c:v>510.15228426395942</c:v>
                </c:pt>
                <c:pt idx="11">
                  <c:v>584.30232558139539</c:v>
                </c:pt>
                <c:pt idx="12">
                  <c:v>594.67455621301781</c:v>
                </c:pt>
                <c:pt idx="13">
                  <c:v>624.22360248447194</c:v>
                </c:pt>
                <c:pt idx="14">
                  <c:v>640.12738853503186</c:v>
                </c:pt>
                <c:pt idx="15">
                  <c:v>661.18421052631584</c:v>
                </c:pt>
                <c:pt idx="16">
                  <c:v>665.56291390728472</c:v>
                </c:pt>
                <c:pt idx="17">
                  <c:v>665.56291390728472</c:v>
                </c:pt>
                <c:pt idx="18">
                  <c:v>670</c:v>
                </c:pt>
              </c:numCache>
            </c:numRef>
          </c:yVal>
          <c:smooth val="0"/>
          <c:extLst>
            <c:ext xmlns:c16="http://schemas.microsoft.com/office/drawing/2014/chart" uri="{C3380CC4-5D6E-409C-BE32-E72D297353CC}">
              <c16:uniqueId val="{00000005-5F88-4198-83DA-D7FB4BA8E9ED}"/>
            </c:ext>
          </c:extLst>
        </c:ser>
        <c:dLbls>
          <c:showLegendKey val="0"/>
          <c:showVal val="0"/>
          <c:showCatName val="0"/>
          <c:showSerName val="0"/>
          <c:showPercent val="0"/>
          <c:showBubbleSize val="0"/>
        </c:dLbls>
        <c:axId val="438520208"/>
        <c:axId val="438522168"/>
        <c:extLst>
          <c:ext xmlns:c15="http://schemas.microsoft.com/office/drawing/2012/chart" uri="{02D57815-91ED-43cb-92C2-25804820EDAC}">
            <c15:filteredScatterSeries>
              <c15:ser>
                <c:idx val="6"/>
                <c:order val="6"/>
                <c:tx>
                  <c:v>Gelling point line</c:v>
                </c:tx>
                <c:spPr>
                  <a:ln w="38100" cap="rnd">
                    <a:solidFill>
                      <a:sysClr val="windowText" lastClr="000000"/>
                    </a:solidFill>
                    <a:prstDash val="dash"/>
                    <a:round/>
                  </a:ln>
                  <a:effectLst/>
                </c:spPr>
                <c:marker>
                  <c:symbol val="circle"/>
                  <c:size val="5"/>
                  <c:spPr>
                    <a:noFill/>
                    <a:ln w="38100">
                      <a:noFill/>
                      <a:prstDash val="dash"/>
                    </a:ln>
                    <a:effectLst/>
                  </c:spPr>
                </c:marker>
                <c:xVal>
                  <c:numRef>
                    <c:extLst>
                      <c:ext uri="{02D57815-91ED-43cb-92C2-25804820EDAC}">
                        <c15:formulaRef>
                          <c15:sqref>[2]Summary!$D$3:$D$8</c15:sqref>
                        </c15:formulaRef>
                      </c:ext>
                    </c:extLst>
                    <c:numCache>
                      <c:formatCode>General</c:formatCode>
                      <c:ptCount val="6"/>
                      <c:pt idx="0">
                        <c:v>600.00000006984919</c:v>
                      </c:pt>
                      <c:pt idx="1">
                        <c:v>600.00000006984919</c:v>
                      </c:pt>
                      <c:pt idx="2">
                        <c:v>1800.0000002095476</c:v>
                      </c:pt>
                      <c:pt idx="3">
                        <c:v>3599.9999997904524</c:v>
                      </c:pt>
                      <c:pt idx="4">
                        <c:v>3599.9999997904524</c:v>
                      </c:pt>
                      <c:pt idx="5">
                        <c:v>7200.0000002095476</c:v>
                      </c:pt>
                    </c:numCache>
                  </c:numRef>
                </c:xVal>
                <c:yVal>
                  <c:numRef>
                    <c:extLst>
                      <c:ext uri="{02D57815-91ED-43cb-92C2-25804820EDAC}">
                        <c15:formulaRef>
                          <c15:sqref>[2]Summary!$F$3:$F$8</c15:sqref>
                        </c15:formulaRef>
                      </c:ext>
                    </c:extLst>
                    <c:numCache>
                      <c:formatCode>General</c:formatCode>
                      <c:ptCount val="6"/>
                      <c:pt idx="0">
                        <c:v>310</c:v>
                      </c:pt>
                      <c:pt idx="1">
                        <c:v>209.23076923076923</c:v>
                      </c:pt>
                      <c:pt idx="2">
                        <c:v>201.78571428571436</c:v>
                      </c:pt>
                      <c:pt idx="3">
                        <c:v>247.99999999999994</c:v>
                      </c:pt>
                      <c:pt idx="4">
                        <c:v>311.21076233183857</c:v>
                      </c:pt>
                      <c:pt idx="5">
                        <c:v>436.95652173913044</c:v>
                      </c:pt>
                    </c:numCache>
                  </c:numRef>
                </c:yVal>
                <c:smooth val="0"/>
                <c:extLst>
                  <c:ext xmlns:c16="http://schemas.microsoft.com/office/drawing/2014/chart" uri="{C3380CC4-5D6E-409C-BE32-E72D297353CC}">
                    <c16:uniqueId val="{00000006-5F88-4198-83DA-D7FB4BA8E9ED}"/>
                  </c:ext>
                </c:extLst>
              </c15:ser>
            </c15:filteredScatterSeries>
          </c:ext>
        </c:extLst>
      </c:scatterChart>
      <c:valAx>
        <c:axId val="438520208"/>
        <c:scaling>
          <c:logBase val="10"/>
          <c:orientation val="minMax"/>
          <c:min val="10"/>
        </c:scaling>
        <c:delete val="0"/>
        <c:axPos val="b"/>
        <c:majorGridlines>
          <c:spPr>
            <a:ln w="25400" cap="flat" cmpd="sng" algn="ctr">
              <a:solidFill>
                <a:schemeClr val="tx1"/>
              </a:solidFill>
              <a:round/>
            </a:ln>
            <a:effectLst/>
          </c:spPr>
        </c:majorGridlines>
        <c:minorGridlines>
          <c:spPr>
            <a:ln w="9525" cap="flat" cmpd="sng" algn="ct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round/>
            </a:ln>
            <a:effectLst/>
          </c:spPr>
        </c:minorGridlines>
        <c:title>
          <c:tx>
            <c:rich>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r>
                  <a:rPr lang="nl-NL"/>
                  <a:t>Time (seconds)</a:t>
                </a:r>
              </a:p>
            </c:rich>
          </c:tx>
          <c:overlay val="0"/>
          <c:spPr>
            <a:noFill/>
            <a:ln>
              <a:noFill/>
            </a:ln>
            <a:effectLst/>
          </c:spPr>
          <c:txPr>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crossAx val="438522168"/>
        <c:crosses val="autoZero"/>
        <c:crossBetween val="midCat"/>
      </c:valAx>
      <c:valAx>
        <c:axId val="438522168"/>
        <c:scaling>
          <c:orientation val="minMax"/>
          <c:max val="700"/>
          <c:min val="0"/>
        </c:scaling>
        <c:delete val="0"/>
        <c:axPos val="l"/>
        <c:majorGridlines>
          <c:spPr>
            <a:ln w="25400" cap="flat" cmpd="sng" algn="ctr">
              <a:solidFill>
                <a:schemeClr val="tx1"/>
              </a:solidFill>
              <a:round/>
            </a:ln>
            <a:effectLst/>
          </c:spPr>
        </c:majorGridlines>
        <c:title>
          <c:tx>
            <c:rich>
              <a:bodyPr rot="-540000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r>
                  <a:rPr lang="nl-NL"/>
                  <a:t>Concnetration (kg/m³)</a:t>
                </a:r>
                <a:endParaRPr lang="en-NL"/>
              </a:p>
              <a:p>
                <a:pPr algn="ctr" rtl="0">
                  <a:defRPr/>
                </a:pPr>
                <a:endParaRPr lang="nl-NL"/>
              </a:p>
            </c:rich>
          </c:tx>
          <c:overlay val="0"/>
          <c:spPr>
            <a:noFill/>
            <a:ln>
              <a:noFill/>
            </a:ln>
            <a:effectLst/>
          </c:spPr>
          <c:txPr>
            <a:bodyPr rot="-540000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lang="en-US" sz="1200" b="0" i="0" u="none" strike="noStrike" kern="1200" baseline="0">
                <a:solidFill>
                  <a:sysClr val="windowText" lastClr="000000"/>
                </a:solidFill>
                <a:latin typeface="+mn-lt"/>
                <a:ea typeface="+mn-ea"/>
                <a:cs typeface="+mn-cs"/>
              </a:defRPr>
            </a:pPr>
            <a:endParaRPr lang="nl-NL"/>
          </a:p>
        </c:txPr>
        <c:crossAx val="438520208"/>
        <c:crossesAt val="1.0000000000000002E-2"/>
        <c:crossBetween val="midCat"/>
      </c:valAx>
      <c:spPr>
        <a:noFill/>
        <a:ln>
          <a:noFill/>
        </a:ln>
        <a:effectLst/>
      </c:spPr>
    </c:plotArea>
    <c:legend>
      <c:legendPos val="l"/>
      <c:layout>
        <c:manualLayout>
          <c:xMode val="edge"/>
          <c:yMode val="edge"/>
          <c:x val="0.11950800679939041"/>
          <c:y val="0.15828362931347864"/>
          <c:w val="0.29106806593500179"/>
          <c:h val="0.16249997586532464"/>
        </c:manualLayout>
      </c:layout>
      <c:overlay val="1"/>
      <c:spPr>
        <a:solidFill>
          <a:schemeClr val="bg1"/>
        </a:solidFill>
        <a:ln w="6350">
          <a:solidFill>
            <a:schemeClr val="tx1"/>
          </a:solidFill>
        </a:ln>
        <a:effectLst/>
      </c:spPr>
      <c:txPr>
        <a:bodyPr rot="0" spcFirstLastPara="1" vertOverflow="ellipsis" vert="horz" wrap="square" anchor="ctr" anchorCtr="1"/>
        <a:lstStyle/>
        <a:p>
          <a:pPr>
            <a:defRPr lang="en-US" sz="1050" b="0" i="0" u="none" strike="noStrike" kern="1200" baseline="0">
              <a:solidFill>
                <a:sysClr val="windowText" lastClr="000000"/>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lgn="ctr">
        <a:defRPr lang="en-US" sz="1200" b="0" i="0" u="none" strike="noStrike" kern="1200" baseline="0">
          <a:solidFill>
            <a:sysClr val="windowText" lastClr="000000"/>
          </a:solidFill>
          <a:latin typeface="+mn-lt"/>
          <a:ea typeface="+mn-ea"/>
          <a:cs typeface="+mn-cs"/>
        </a:defRPr>
      </a:pPr>
      <a:endParaRPr lang="nl-N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40" b="0" i="0" u="none" strike="noStrike" kern="1200" spc="0" baseline="0">
                <a:solidFill>
                  <a:sysClr val="windowText" lastClr="000000"/>
                </a:solidFill>
                <a:latin typeface="+mn-lt"/>
                <a:ea typeface="+mn-ea"/>
                <a:cs typeface="+mn-cs"/>
              </a:defRPr>
            </a:pPr>
            <a:r>
              <a:rPr lang="en-US"/>
              <a:t>Sample BB3, sand%=6%</a:t>
            </a:r>
          </a:p>
        </c:rich>
      </c:tx>
      <c:overlay val="0"/>
      <c:spPr>
        <a:noFill/>
        <a:ln>
          <a:noFill/>
        </a:ln>
        <a:effectLst/>
      </c:spPr>
      <c:txPr>
        <a:bodyPr rot="0" spcFirstLastPara="1" vertOverflow="ellipsis" vert="horz" wrap="square" anchor="ctr" anchorCtr="1"/>
        <a:lstStyle/>
        <a:p>
          <a:pPr>
            <a:defRPr lang="en-US" sz="1440" b="0" i="0" u="none" strike="noStrike" kern="1200" spc="0" baseline="0">
              <a:solidFill>
                <a:sysClr val="windowText" lastClr="000000"/>
              </a:solidFill>
              <a:latin typeface="+mn-lt"/>
              <a:ea typeface="+mn-ea"/>
              <a:cs typeface="+mn-cs"/>
            </a:defRPr>
          </a:pPr>
          <a:endParaRPr lang="nl-NL"/>
        </a:p>
      </c:txPr>
    </c:title>
    <c:autoTitleDeleted val="0"/>
    <c:plotArea>
      <c:layout>
        <c:manualLayout>
          <c:layoutTarget val="inner"/>
          <c:xMode val="edge"/>
          <c:yMode val="edge"/>
          <c:x val="0.10593008142352812"/>
          <c:y val="0.10794668609388813"/>
          <c:w val="0.85121581846997563"/>
          <c:h val="0.74932212865412418"/>
        </c:manualLayout>
      </c:layout>
      <c:scatterChart>
        <c:scatterStyle val="lineMarker"/>
        <c:varyColors val="0"/>
        <c:ser>
          <c:idx val="0"/>
          <c:order val="0"/>
          <c:tx>
            <c:v>10 kg/m³</c:v>
          </c:tx>
          <c:spPr>
            <a:ln w="19050" cap="rnd">
              <a:solidFill>
                <a:srgbClr val="FF0000"/>
              </a:solidFill>
              <a:round/>
            </a:ln>
            <a:effectLst/>
          </c:spPr>
          <c:marker>
            <c:symbol val="circle"/>
            <c:size val="5"/>
            <c:spPr>
              <a:solidFill>
                <a:srgbClr val="FF0000"/>
              </a:solidFill>
              <a:ln w="19050">
                <a:solidFill>
                  <a:srgbClr val="FF0000"/>
                </a:solidFill>
              </a:ln>
              <a:effectLst/>
            </c:spPr>
          </c:marker>
          <c:xVal>
            <c:numRef>
              <c:f>[1]C10!$E$11:$E$31</c:f>
              <c:numCache>
                <c:formatCode>General</c:formatCode>
                <c:ptCount val="21"/>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81687.000000290573</c:v>
                </c:pt>
                <c:pt idx="12">
                  <c:v>102927.00000037439</c:v>
                </c:pt>
                <c:pt idx="13">
                  <c:v>170247.0000004163</c:v>
                </c:pt>
                <c:pt idx="14">
                  <c:v>261027.00000023469</c:v>
                </c:pt>
                <c:pt idx="15">
                  <c:v>347726.9999999553</c:v>
                </c:pt>
                <c:pt idx="16">
                  <c:v>605847.00000020675</c:v>
                </c:pt>
                <c:pt idx="17">
                  <c:v>689307.00000005309</c:v>
                </c:pt>
              </c:numCache>
            </c:numRef>
          </c:xVal>
          <c:yVal>
            <c:numRef>
              <c:f>[1]C10!$H$11:$H$31</c:f>
              <c:numCache>
                <c:formatCode>General</c:formatCode>
                <c:ptCount val="21"/>
                <c:pt idx="0">
                  <c:v>100</c:v>
                </c:pt>
                <c:pt idx="1">
                  <c:v>96.774193548387089</c:v>
                </c:pt>
                <c:pt idx="2">
                  <c:v>93.841642228738991</c:v>
                </c:pt>
                <c:pt idx="3">
                  <c:v>46.920821114369495</c:v>
                </c:pt>
                <c:pt idx="4">
                  <c:v>2.3460410557184752</c:v>
                </c:pt>
                <c:pt idx="5">
                  <c:v>2.3460410557184752</c:v>
                </c:pt>
                <c:pt idx="6">
                  <c:v>2.3460410557184752</c:v>
                </c:pt>
                <c:pt idx="7">
                  <c:v>2.3460410557184752</c:v>
                </c:pt>
                <c:pt idx="8">
                  <c:v>2.3460410557184752</c:v>
                </c:pt>
                <c:pt idx="9">
                  <c:v>2.3460410557184752</c:v>
                </c:pt>
                <c:pt idx="10">
                  <c:v>2.3460410557184752</c:v>
                </c:pt>
                <c:pt idx="11">
                  <c:v>2.3460410557184752</c:v>
                </c:pt>
                <c:pt idx="12">
                  <c:v>2.3460410557184752</c:v>
                </c:pt>
                <c:pt idx="13">
                  <c:v>2.3460410557184752</c:v>
                </c:pt>
                <c:pt idx="14">
                  <c:v>2.3460410557184752</c:v>
                </c:pt>
                <c:pt idx="15">
                  <c:v>2.3460410557184752</c:v>
                </c:pt>
                <c:pt idx="16">
                  <c:v>2.3460410557184752</c:v>
                </c:pt>
                <c:pt idx="17">
                  <c:v>2.3460410557184752</c:v>
                </c:pt>
              </c:numCache>
            </c:numRef>
          </c:yVal>
          <c:smooth val="0"/>
          <c:extLst>
            <c:ext xmlns:c16="http://schemas.microsoft.com/office/drawing/2014/chart" uri="{C3380CC4-5D6E-409C-BE32-E72D297353CC}">
              <c16:uniqueId val="{00000000-DE7A-4DEA-A367-C8CBF0EF0784}"/>
            </c:ext>
          </c:extLst>
        </c:ser>
        <c:ser>
          <c:idx val="1"/>
          <c:order val="1"/>
          <c:tx>
            <c:v>20 kg/m³</c:v>
          </c:tx>
          <c:spPr>
            <a:ln w="19050" cap="rnd">
              <a:solidFill>
                <a:schemeClr val="accent2"/>
              </a:solidFill>
              <a:round/>
            </a:ln>
            <a:effectLst/>
          </c:spPr>
          <c:marker>
            <c:symbol val="circle"/>
            <c:size val="5"/>
            <c:spPr>
              <a:solidFill>
                <a:schemeClr val="accent2"/>
              </a:solidFill>
              <a:ln w="19050">
                <a:solidFill>
                  <a:schemeClr val="accent2"/>
                </a:solidFill>
              </a:ln>
              <a:effectLst/>
            </c:spPr>
          </c:marker>
          <c:xVal>
            <c:numRef>
              <c:f>[1]C20!$F$11:$F$34</c:f>
              <c:numCache>
                <c:formatCode>General</c:formatCode>
                <c:ptCount val="24"/>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81746.999999857508</c:v>
                </c:pt>
                <c:pt idx="12">
                  <c:v>102986.99999994133</c:v>
                </c:pt>
                <c:pt idx="13">
                  <c:v>170306.99999998324</c:v>
                </c:pt>
                <c:pt idx="14">
                  <c:v>261086.99999980163</c:v>
                </c:pt>
                <c:pt idx="15">
                  <c:v>347786.99999952223</c:v>
                </c:pt>
                <c:pt idx="16">
                  <c:v>605906.99999977369</c:v>
                </c:pt>
                <c:pt idx="17">
                  <c:v>689366.99999962002</c:v>
                </c:pt>
              </c:numCache>
            </c:numRef>
          </c:xVal>
          <c:yVal>
            <c:numRef>
              <c:f>[1]C20!$I$11:$I$34</c:f>
              <c:numCache>
                <c:formatCode>General</c:formatCode>
                <c:ptCount val="24"/>
                <c:pt idx="0">
                  <c:v>100</c:v>
                </c:pt>
                <c:pt idx="1">
                  <c:v>99.410029498525091</c:v>
                </c:pt>
                <c:pt idx="2">
                  <c:v>98.820058997050154</c:v>
                </c:pt>
                <c:pt idx="3">
                  <c:v>50.147492625368741</c:v>
                </c:pt>
                <c:pt idx="4">
                  <c:v>5.7522123893805306</c:v>
                </c:pt>
                <c:pt idx="5">
                  <c:v>4.7197640117994109</c:v>
                </c:pt>
                <c:pt idx="6">
                  <c:v>4.1297935103244834</c:v>
                </c:pt>
                <c:pt idx="7">
                  <c:v>3.6873156342182889</c:v>
                </c:pt>
                <c:pt idx="8">
                  <c:v>3.5398230088495577</c:v>
                </c:pt>
                <c:pt idx="9">
                  <c:v>3.5398230088495577</c:v>
                </c:pt>
                <c:pt idx="10">
                  <c:v>3.5398230088495577</c:v>
                </c:pt>
                <c:pt idx="11">
                  <c:v>3.5398230088495577</c:v>
                </c:pt>
                <c:pt idx="12">
                  <c:v>3.5398230088495577</c:v>
                </c:pt>
                <c:pt idx="13">
                  <c:v>3.3923303834808261</c:v>
                </c:pt>
                <c:pt idx="14">
                  <c:v>3.3923303834808261</c:v>
                </c:pt>
                <c:pt idx="15">
                  <c:v>3.3923303834808261</c:v>
                </c:pt>
                <c:pt idx="16">
                  <c:v>3.3923303834808261</c:v>
                </c:pt>
                <c:pt idx="17">
                  <c:v>3.3923303834808261</c:v>
                </c:pt>
              </c:numCache>
            </c:numRef>
          </c:yVal>
          <c:smooth val="0"/>
          <c:extLst>
            <c:ext xmlns:c16="http://schemas.microsoft.com/office/drawing/2014/chart" uri="{C3380CC4-5D6E-409C-BE32-E72D297353CC}">
              <c16:uniqueId val="{00000001-DE7A-4DEA-A367-C8CBF0EF0784}"/>
            </c:ext>
          </c:extLst>
        </c:ser>
        <c:ser>
          <c:idx val="2"/>
          <c:order val="2"/>
          <c:tx>
            <c:v>50 kg/m³</c:v>
          </c:tx>
          <c:spPr>
            <a:ln w="19050" cap="rnd">
              <a:solidFill>
                <a:schemeClr val="accent3"/>
              </a:solidFill>
              <a:round/>
            </a:ln>
            <a:effectLst/>
          </c:spPr>
          <c:marker>
            <c:symbol val="circle"/>
            <c:size val="5"/>
            <c:spPr>
              <a:solidFill>
                <a:schemeClr val="accent3"/>
              </a:solidFill>
              <a:ln w="19050">
                <a:solidFill>
                  <a:schemeClr val="accent3"/>
                </a:solidFill>
              </a:ln>
              <a:effectLst/>
            </c:spPr>
          </c:marker>
          <c:xVal>
            <c:numRef>
              <c:f>[1]C50!$F$11:$F$29</c:f>
              <c:numCache>
                <c:formatCode>General</c:formatCode>
                <c:ptCount val="19"/>
                <c:pt idx="0">
                  <c:v>0</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81687.000000290573</c:v>
                </c:pt>
                <c:pt idx="12">
                  <c:v>102927.00000037439</c:v>
                </c:pt>
                <c:pt idx="13">
                  <c:v>170247.0000004163</c:v>
                </c:pt>
                <c:pt idx="14">
                  <c:v>261027.00000023469</c:v>
                </c:pt>
                <c:pt idx="15">
                  <c:v>347726.9999999553</c:v>
                </c:pt>
                <c:pt idx="16">
                  <c:v>605847.00000020675</c:v>
                </c:pt>
                <c:pt idx="17">
                  <c:v>689307.00000005309</c:v>
                </c:pt>
              </c:numCache>
            </c:numRef>
          </c:xVal>
          <c:yVal>
            <c:numRef>
              <c:f>[1]C50!$I$11:$I$29</c:f>
              <c:numCache>
                <c:formatCode>General</c:formatCode>
                <c:ptCount val="19"/>
                <c:pt idx="0">
                  <c:v>99.999999999999972</c:v>
                </c:pt>
                <c:pt idx="1">
                  <c:v>99.999999999999972</c:v>
                </c:pt>
                <c:pt idx="2">
                  <c:v>88.495575221238923</c:v>
                </c:pt>
                <c:pt idx="3">
                  <c:v>56.047197640117986</c:v>
                </c:pt>
                <c:pt idx="4">
                  <c:v>33.923303834808252</c:v>
                </c:pt>
                <c:pt idx="5">
                  <c:v>15.33923303834808</c:v>
                </c:pt>
                <c:pt idx="6">
                  <c:v>12.684365781710913</c:v>
                </c:pt>
                <c:pt idx="7">
                  <c:v>10.619469026548671</c:v>
                </c:pt>
                <c:pt idx="8">
                  <c:v>9.7345132743362814</c:v>
                </c:pt>
                <c:pt idx="9">
                  <c:v>9.2920353982300856</c:v>
                </c:pt>
                <c:pt idx="10">
                  <c:v>8.8495575221238916</c:v>
                </c:pt>
                <c:pt idx="11">
                  <c:v>8.2595870206489668</c:v>
                </c:pt>
                <c:pt idx="12">
                  <c:v>8.2595870206489668</c:v>
                </c:pt>
                <c:pt idx="13">
                  <c:v>7.9646017699115026</c:v>
                </c:pt>
                <c:pt idx="14">
                  <c:v>7.9646017699115026</c:v>
                </c:pt>
                <c:pt idx="15">
                  <c:v>7.9646017699115026</c:v>
                </c:pt>
                <c:pt idx="16">
                  <c:v>7.6696165191740402</c:v>
                </c:pt>
                <c:pt idx="17">
                  <c:v>7.6696165191740402</c:v>
                </c:pt>
              </c:numCache>
            </c:numRef>
          </c:yVal>
          <c:smooth val="0"/>
          <c:extLst>
            <c:ext xmlns:c16="http://schemas.microsoft.com/office/drawing/2014/chart" uri="{C3380CC4-5D6E-409C-BE32-E72D297353CC}">
              <c16:uniqueId val="{00000002-DE7A-4DEA-A367-C8CBF0EF0784}"/>
            </c:ext>
          </c:extLst>
        </c:ser>
        <c:ser>
          <c:idx val="3"/>
          <c:order val="3"/>
          <c:tx>
            <c:v>100 kg/m³</c:v>
          </c:tx>
          <c:spPr>
            <a:ln w="19050" cap="rnd">
              <a:solidFill>
                <a:schemeClr val="accent4"/>
              </a:solidFill>
              <a:round/>
            </a:ln>
            <a:effectLst/>
          </c:spPr>
          <c:marker>
            <c:symbol val="circle"/>
            <c:size val="5"/>
            <c:spPr>
              <a:solidFill>
                <a:schemeClr val="accent4"/>
              </a:solidFill>
              <a:ln w="19050">
                <a:solidFill>
                  <a:schemeClr val="accent4"/>
                </a:solidFill>
              </a:ln>
              <a:effectLst/>
            </c:spPr>
          </c:marker>
          <c:xVal>
            <c:numRef>
              <c:f>[1]C100!$F$11:$F$29</c:f>
              <c:numCache>
                <c:formatCode>General</c:formatCode>
                <c:ptCount val="19"/>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81856.000000191852</c:v>
                </c:pt>
                <c:pt idx="12">
                  <c:v>103096.00000027567</c:v>
                </c:pt>
                <c:pt idx="13">
                  <c:v>170416.00000031758</c:v>
                </c:pt>
                <c:pt idx="14">
                  <c:v>261196.00000013597</c:v>
                </c:pt>
                <c:pt idx="15">
                  <c:v>347895.99999985658</c:v>
                </c:pt>
                <c:pt idx="16">
                  <c:v>606016.00000010803</c:v>
                </c:pt>
                <c:pt idx="17">
                  <c:v>689475.99999995437</c:v>
                </c:pt>
              </c:numCache>
            </c:numRef>
          </c:xVal>
          <c:yVal>
            <c:numRef>
              <c:f>[1]C100!$I$11:$I$29</c:f>
              <c:numCache>
                <c:formatCode>General</c:formatCode>
                <c:ptCount val="19"/>
                <c:pt idx="0">
                  <c:v>100</c:v>
                </c:pt>
                <c:pt idx="1">
                  <c:v>98.520710059171606</c:v>
                </c:pt>
                <c:pt idx="2">
                  <c:v>88.165680473372788</c:v>
                </c:pt>
                <c:pt idx="3">
                  <c:v>75.739644970414204</c:v>
                </c:pt>
                <c:pt idx="4">
                  <c:v>63.609467455621306</c:v>
                </c:pt>
                <c:pt idx="5">
                  <c:v>40.532544378698226</c:v>
                </c:pt>
                <c:pt idx="6">
                  <c:v>26.331360946745562</c:v>
                </c:pt>
                <c:pt idx="7">
                  <c:v>22.337278106508876</c:v>
                </c:pt>
                <c:pt idx="8">
                  <c:v>20.562130177514796</c:v>
                </c:pt>
                <c:pt idx="9">
                  <c:v>19.230769230769234</c:v>
                </c:pt>
                <c:pt idx="10">
                  <c:v>17.751479289940832</c:v>
                </c:pt>
                <c:pt idx="11">
                  <c:v>15.088757396449704</c:v>
                </c:pt>
                <c:pt idx="12">
                  <c:v>14.792899408284024</c:v>
                </c:pt>
                <c:pt idx="13">
                  <c:v>14.792899408284024</c:v>
                </c:pt>
                <c:pt idx="14">
                  <c:v>14.644970414201186</c:v>
                </c:pt>
                <c:pt idx="15">
                  <c:v>14.497041420118345</c:v>
                </c:pt>
                <c:pt idx="16">
                  <c:v>14.201183431952662</c:v>
                </c:pt>
                <c:pt idx="17">
                  <c:v>14.201183431952662</c:v>
                </c:pt>
              </c:numCache>
            </c:numRef>
          </c:yVal>
          <c:smooth val="0"/>
          <c:extLst>
            <c:ext xmlns:c16="http://schemas.microsoft.com/office/drawing/2014/chart" uri="{C3380CC4-5D6E-409C-BE32-E72D297353CC}">
              <c16:uniqueId val="{00000003-DE7A-4DEA-A367-C8CBF0EF0784}"/>
            </c:ext>
          </c:extLst>
        </c:ser>
        <c:ser>
          <c:idx val="4"/>
          <c:order val="4"/>
          <c:tx>
            <c:v>200 kg/m³</c:v>
          </c:tx>
          <c:spPr>
            <a:ln w="19050" cap="rnd">
              <a:solidFill>
                <a:schemeClr val="accent5"/>
              </a:solidFill>
              <a:round/>
            </a:ln>
            <a:effectLst/>
          </c:spPr>
          <c:marker>
            <c:symbol val="circle"/>
            <c:size val="5"/>
            <c:spPr>
              <a:solidFill>
                <a:schemeClr val="accent5"/>
              </a:solidFill>
              <a:ln w="19050">
                <a:solidFill>
                  <a:schemeClr val="accent5"/>
                </a:solidFill>
              </a:ln>
              <a:effectLst/>
            </c:spPr>
          </c:marker>
          <c:xVal>
            <c:numRef>
              <c:f>[1]C200!$E$11:$E$29</c:f>
              <c:numCache>
                <c:formatCode>General</c:formatCode>
                <c:ptCount val="19"/>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81916.00000038743</c:v>
                </c:pt>
                <c:pt idx="12">
                  <c:v>107116.00000017788</c:v>
                </c:pt>
                <c:pt idx="13">
                  <c:v>170476.00000051316</c:v>
                </c:pt>
                <c:pt idx="14">
                  <c:v>261256.00000033155</c:v>
                </c:pt>
                <c:pt idx="15">
                  <c:v>347956.00000005215</c:v>
                </c:pt>
                <c:pt idx="16">
                  <c:v>606076.00000030361</c:v>
                </c:pt>
                <c:pt idx="17">
                  <c:v>689536.00000014994</c:v>
                </c:pt>
              </c:numCache>
            </c:numRef>
          </c:xVal>
          <c:yVal>
            <c:numRef>
              <c:f>[1]C200!$H$11:$H$29</c:f>
              <c:numCache>
                <c:formatCode>General</c:formatCode>
                <c:ptCount val="19"/>
                <c:pt idx="0">
                  <c:v>100</c:v>
                </c:pt>
                <c:pt idx="1">
                  <c:v>97.360703812316714</c:v>
                </c:pt>
                <c:pt idx="2">
                  <c:v>96.480938416422276</c:v>
                </c:pt>
                <c:pt idx="3">
                  <c:v>93.255131964809379</c:v>
                </c:pt>
                <c:pt idx="4">
                  <c:v>90.029325513196483</c:v>
                </c:pt>
                <c:pt idx="5">
                  <c:v>79.912023460410552</c:v>
                </c:pt>
                <c:pt idx="6">
                  <c:v>60.117302052785924</c:v>
                </c:pt>
                <c:pt idx="7">
                  <c:v>42.521994134897355</c:v>
                </c:pt>
                <c:pt idx="8">
                  <c:v>39.589442815249264</c:v>
                </c:pt>
                <c:pt idx="9">
                  <c:v>37.683284457478003</c:v>
                </c:pt>
                <c:pt idx="10">
                  <c:v>35.190615835777123</c:v>
                </c:pt>
                <c:pt idx="11">
                  <c:v>28.739002932551323</c:v>
                </c:pt>
                <c:pt idx="12">
                  <c:v>28.445747800586506</c:v>
                </c:pt>
                <c:pt idx="13">
                  <c:v>27.272727272727277</c:v>
                </c:pt>
                <c:pt idx="14">
                  <c:v>26.979472140762461</c:v>
                </c:pt>
                <c:pt idx="15">
                  <c:v>26.686217008797652</c:v>
                </c:pt>
                <c:pt idx="16">
                  <c:v>26.392961876832842</c:v>
                </c:pt>
                <c:pt idx="17">
                  <c:v>26.24633431085044</c:v>
                </c:pt>
              </c:numCache>
            </c:numRef>
          </c:yVal>
          <c:smooth val="0"/>
          <c:extLst>
            <c:ext xmlns:c16="http://schemas.microsoft.com/office/drawing/2014/chart" uri="{C3380CC4-5D6E-409C-BE32-E72D297353CC}">
              <c16:uniqueId val="{00000004-DE7A-4DEA-A367-C8CBF0EF0784}"/>
            </c:ext>
          </c:extLst>
        </c:ser>
        <c:ser>
          <c:idx val="5"/>
          <c:order val="5"/>
          <c:tx>
            <c:v>300 kg/m3</c:v>
          </c:tx>
          <c:spPr>
            <a:ln w="19050" cap="rnd">
              <a:solidFill>
                <a:schemeClr val="accent6"/>
              </a:solidFill>
              <a:round/>
            </a:ln>
            <a:effectLst/>
          </c:spPr>
          <c:marker>
            <c:symbol val="circle"/>
            <c:size val="5"/>
            <c:spPr>
              <a:solidFill>
                <a:schemeClr val="accent6"/>
              </a:solidFill>
              <a:ln w="19050">
                <a:solidFill>
                  <a:schemeClr val="accent6"/>
                </a:solidFill>
              </a:ln>
              <a:effectLst/>
            </c:spPr>
          </c:marker>
          <c:xVal>
            <c:numRef>
              <c:f>[1]C300!$E$11:$E$29</c:f>
              <c:numCache>
                <c:formatCode>General</c:formatCode>
                <c:ptCount val="19"/>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81975.999999954365</c:v>
                </c:pt>
                <c:pt idx="12">
                  <c:v>103216.00000003818</c:v>
                </c:pt>
                <c:pt idx="13">
                  <c:v>170536.00000008009</c:v>
                </c:pt>
                <c:pt idx="14">
                  <c:v>261315.99999989849</c:v>
                </c:pt>
                <c:pt idx="15">
                  <c:v>348015.99999961909</c:v>
                </c:pt>
                <c:pt idx="16">
                  <c:v>606135.99999987055</c:v>
                </c:pt>
                <c:pt idx="17">
                  <c:v>689595.99999971688</c:v>
                </c:pt>
              </c:numCache>
            </c:numRef>
          </c:xVal>
          <c:yVal>
            <c:numRef>
              <c:f>[1]C300!$H$11:$H$29</c:f>
              <c:numCache>
                <c:formatCode>General</c:formatCode>
                <c:ptCount val="19"/>
                <c:pt idx="0">
                  <c:v>100</c:v>
                </c:pt>
                <c:pt idx="1">
                  <c:v>100</c:v>
                </c:pt>
                <c:pt idx="2">
                  <c:v>98.813056379821944</c:v>
                </c:pt>
                <c:pt idx="3">
                  <c:v>98.36795252225518</c:v>
                </c:pt>
                <c:pt idx="4">
                  <c:v>97.329376854599388</c:v>
                </c:pt>
                <c:pt idx="5">
                  <c:v>87.833827893175069</c:v>
                </c:pt>
                <c:pt idx="6">
                  <c:v>72.848664688427306</c:v>
                </c:pt>
                <c:pt idx="7">
                  <c:v>53.709198813056382</c:v>
                </c:pt>
                <c:pt idx="8">
                  <c:v>50.445103857566764</c:v>
                </c:pt>
                <c:pt idx="9">
                  <c:v>48.367952522255194</c:v>
                </c:pt>
                <c:pt idx="10">
                  <c:v>45.400593471810083</c:v>
                </c:pt>
                <c:pt idx="11">
                  <c:v>38.872403560830854</c:v>
                </c:pt>
                <c:pt idx="12">
                  <c:v>38.27893175074184</c:v>
                </c:pt>
                <c:pt idx="13">
                  <c:v>37.685459940652812</c:v>
                </c:pt>
                <c:pt idx="14">
                  <c:v>37.240356083086048</c:v>
                </c:pt>
                <c:pt idx="15">
                  <c:v>36.943620178041535</c:v>
                </c:pt>
                <c:pt idx="16">
                  <c:v>36.498516320474778</c:v>
                </c:pt>
                <c:pt idx="17">
                  <c:v>36.498516320474778</c:v>
                </c:pt>
              </c:numCache>
            </c:numRef>
          </c:yVal>
          <c:smooth val="0"/>
          <c:extLst>
            <c:ext xmlns:c16="http://schemas.microsoft.com/office/drawing/2014/chart" uri="{C3380CC4-5D6E-409C-BE32-E72D297353CC}">
              <c16:uniqueId val="{00000005-DE7A-4DEA-A367-C8CBF0EF0784}"/>
            </c:ext>
          </c:extLst>
        </c:ser>
        <c:ser>
          <c:idx val="6"/>
          <c:order val="6"/>
          <c:tx>
            <c:v>Contraction point line</c:v>
          </c:tx>
          <c:spPr>
            <a:ln w="25400" cap="rnd">
              <a:solidFill>
                <a:sysClr val="windowText" lastClr="000000"/>
              </a:solidFill>
              <a:prstDash val="dash"/>
              <a:round/>
            </a:ln>
            <a:effectLst/>
          </c:spPr>
          <c:marker>
            <c:symbol val="circle"/>
            <c:size val="5"/>
            <c:spPr>
              <a:noFill/>
              <a:ln w="38100">
                <a:noFill/>
                <a:prstDash val="dash"/>
              </a:ln>
              <a:effectLst/>
            </c:spPr>
          </c:marker>
          <c:xVal>
            <c:numRef>
              <c:f>[1]Summary!$D$3:$D$8</c:f>
              <c:numCache>
                <c:formatCode>General</c:formatCode>
                <c:ptCount val="6"/>
                <c:pt idx="0">
                  <c:v>900</c:v>
                </c:pt>
                <c:pt idx="1">
                  <c:v>900</c:v>
                </c:pt>
                <c:pt idx="2">
                  <c:v>1800</c:v>
                </c:pt>
                <c:pt idx="3">
                  <c:v>3600</c:v>
                </c:pt>
                <c:pt idx="4">
                  <c:v>7200</c:v>
                </c:pt>
                <c:pt idx="5">
                  <c:v>7200</c:v>
                </c:pt>
              </c:numCache>
            </c:numRef>
          </c:xVal>
          <c:yVal>
            <c:numRef>
              <c:f>[1]Summary!$E$3:$E$8</c:f>
              <c:numCache>
                <c:formatCode>General</c:formatCode>
                <c:ptCount val="6"/>
                <c:pt idx="0">
                  <c:v>2.3460410557184752</c:v>
                </c:pt>
                <c:pt idx="1">
                  <c:v>5.7522123893805306</c:v>
                </c:pt>
                <c:pt idx="2">
                  <c:v>15.33923303834808</c:v>
                </c:pt>
                <c:pt idx="3">
                  <c:v>26.331360946745562</c:v>
                </c:pt>
                <c:pt idx="4">
                  <c:v>42.521994134897355</c:v>
                </c:pt>
                <c:pt idx="5">
                  <c:v>53.709198813056382</c:v>
                </c:pt>
              </c:numCache>
            </c:numRef>
          </c:yVal>
          <c:smooth val="0"/>
          <c:extLst>
            <c:ext xmlns:c16="http://schemas.microsoft.com/office/drawing/2014/chart" uri="{C3380CC4-5D6E-409C-BE32-E72D297353CC}">
              <c16:uniqueId val="{00000006-DE7A-4DEA-A367-C8CBF0EF0784}"/>
            </c:ext>
          </c:extLst>
        </c:ser>
        <c:dLbls>
          <c:showLegendKey val="0"/>
          <c:showVal val="0"/>
          <c:showCatName val="0"/>
          <c:showSerName val="0"/>
          <c:showPercent val="0"/>
          <c:showBubbleSize val="0"/>
        </c:dLbls>
        <c:axId val="438520208"/>
        <c:axId val="438522168"/>
      </c:scatterChart>
      <c:valAx>
        <c:axId val="438520208"/>
        <c:scaling>
          <c:logBase val="10"/>
          <c:orientation val="minMax"/>
          <c:min val="10"/>
        </c:scaling>
        <c:delete val="0"/>
        <c:axPos val="b"/>
        <c:majorGridlines>
          <c:spPr>
            <a:ln w="25400" cap="flat" cmpd="sng" algn="ctr">
              <a:solidFill>
                <a:schemeClr val="tx1"/>
              </a:solidFill>
              <a:round/>
            </a:ln>
            <a:effectLst/>
          </c:spPr>
        </c:majorGridlines>
        <c:minorGridlines>
          <c:spPr>
            <a:ln w="9525" cap="flat" cmpd="sng" algn="ct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round/>
            </a:ln>
            <a:effectLst/>
          </c:spPr>
        </c:minorGridlines>
        <c:title>
          <c:tx>
            <c:rich>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r>
                  <a:rPr lang="nl-NL"/>
                  <a:t>Time (seconds)</a:t>
                </a:r>
              </a:p>
            </c:rich>
          </c:tx>
          <c:overlay val="0"/>
          <c:spPr>
            <a:noFill/>
            <a:ln>
              <a:noFill/>
            </a:ln>
            <a:effectLst/>
          </c:spPr>
          <c:txPr>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crossAx val="438522168"/>
        <c:crosses val="autoZero"/>
        <c:crossBetween val="midCat"/>
      </c:valAx>
      <c:valAx>
        <c:axId val="438522168"/>
        <c:scaling>
          <c:orientation val="minMax"/>
          <c:max val="105"/>
          <c:min val="0"/>
        </c:scaling>
        <c:delete val="0"/>
        <c:axPos val="l"/>
        <c:majorGridlines>
          <c:spPr>
            <a:ln w="25400" cap="flat" cmpd="sng" algn="ctr">
              <a:solidFill>
                <a:schemeClr val="tx1"/>
              </a:solidFill>
              <a:round/>
            </a:ln>
            <a:effectLst/>
          </c:spPr>
        </c:majorGridlines>
        <c:title>
          <c:tx>
            <c:rich>
              <a:bodyPr rot="-54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r>
                  <a:rPr lang="nl-NL"/>
                  <a:t>Ratio sediment height/water height (%)</a:t>
                </a:r>
              </a:p>
            </c:rich>
          </c:tx>
          <c:layout>
            <c:manualLayout>
              <c:xMode val="edge"/>
              <c:yMode val="edge"/>
              <c:x val="1.8944939427284205E-2"/>
              <c:y val="0.17866326723036102"/>
            </c:manualLayout>
          </c:layout>
          <c:overlay val="0"/>
          <c:spPr>
            <a:noFill/>
            <a:ln>
              <a:noFill/>
            </a:ln>
            <a:effectLst/>
          </c:spPr>
          <c:txPr>
            <a:bodyPr rot="-54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lang="en-US" sz="1200" b="0" i="0" u="none" strike="noStrike" kern="1200" baseline="0">
                <a:solidFill>
                  <a:sysClr val="windowText" lastClr="000000"/>
                </a:solidFill>
                <a:latin typeface="+mn-lt"/>
                <a:ea typeface="+mn-ea"/>
                <a:cs typeface="+mn-cs"/>
              </a:defRPr>
            </a:pPr>
            <a:endParaRPr lang="nl-NL"/>
          </a:p>
        </c:txPr>
        <c:crossAx val="438520208"/>
        <c:crossesAt val="1.0000000000000002E-2"/>
        <c:crossBetween val="midCat"/>
      </c:valAx>
      <c:spPr>
        <a:noFill/>
        <a:ln w="76200">
          <a:noFill/>
        </a:ln>
        <a:effectLst/>
      </c:spPr>
    </c:plotArea>
    <c:legend>
      <c:legendPos val="r"/>
      <c:layout>
        <c:manualLayout>
          <c:xMode val="edge"/>
          <c:yMode val="edge"/>
          <c:x val="0.1213137440851239"/>
          <c:y val="0.38701525174813184"/>
          <c:w val="0.15590991544276872"/>
          <c:h val="0.47588139941979729"/>
        </c:manualLayout>
      </c:layout>
      <c:overlay val="0"/>
      <c:spPr>
        <a:solidFill>
          <a:schemeClr val="bg1"/>
        </a:solidFill>
        <a:ln w="6350">
          <a:solidFill>
            <a:schemeClr val="tx1"/>
          </a:solidFill>
        </a:ln>
        <a:effectLst/>
      </c:spPr>
      <c:txPr>
        <a:bodyPr rot="0" spcFirstLastPara="1" vertOverflow="ellipsis" vert="horz" wrap="square" anchor="ctr" anchorCtr="1"/>
        <a:lstStyle/>
        <a:p>
          <a:pPr>
            <a:defRPr lang="en-US" sz="1050" b="0" i="0" u="none" strike="noStrike" kern="1200" baseline="0">
              <a:solidFill>
                <a:sysClr val="windowText" lastClr="000000"/>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lgn="ctr">
        <a:defRPr lang="en-US" sz="1200" b="0" i="0" u="none" strike="noStrike" kern="1200" baseline="0">
          <a:solidFill>
            <a:sysClr val="windowText" lastClr="000000"/>
          </a:solidFill>
          <a:latin typeface="+mn-lt"/>
          <a:ea typeface="+mn-ea"/>
          <a:cs typeface="+mn-cs"/>
        </a:defRPr>
      </a:pPr>
      <a:endParaRPr lang="nl-N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40" b="0" i="0" u="none" strike="noStrike" kern="1200" spc="0" baseline="0">
                <a:solidFill>
                  <a:sysClr val="windowText" lastClr="000000"/>
                </a:solidFill>
                <a:latin typeface="+mn-lt"/>
                <a:ea typeface="+mn-ea"/>
                <a:cs typeface="+mn-cs"/>
              </a:defRPr>
            </a:pPr>
            <a:r>
              <a:rPr lang="en-US"/>
              <a:t>Sample BB3, sand%=6%</a:t>
            </a:r>
          </a:p>
        </c:rich>
      </c:tx>
      <c:overlay val="0"/>
      <c:spPr>
        <a:noFill/>
        <a:ln>
          <a:noFill/>
        </a:ln>
        <a:effectLst/>
      </c:spPr>
      <c:txPr>
        <a:bodyPr rot="0" spcFirstLastPara="1" vertOverflow="ellipsis" vert="horz" wrap="square" anchor="ctr" anchorCtr="1"/>
        <a:lstStyle/>
        <a:p>
          <a:pPr>
            <a:defRPr lang="en-US" sz="1440" b="0" i="0" u="none" strike="noStrike" kern="1200" spc="0" baseline="0">
              <a:solidFill>
                <a:sysClr val="windowText" lastClr="000000"/>
              </a:solidFill>
              <a:latin typeface="+mn-lt"/>
              <a:ea typeface="+mn-ea"/>
              <a:cs typeface="+mn-cs"/>
            </a:defRPr>
          </a:pPr>
          <a:endParaRPr lang="nl-NL"/>
        </a:p>
      </c:txPr>
    </c:title>
    <c:autoTitleDeleted val="0"/>
    <c:plotArea>
      <c:layout>
        <c:manualLayout>
          <c:layoutTarget val="inner"/>
          <c:xMode val="edge"/>
          <c:yMode val="edge"/>
          <c:x val="0.10345160545218859"/>
          <c:y val="0.10765696408641805"/>
          <c:w val="0.85121581846997563"/>
          <c:h val="0.75054404600761992"/>
        </c:manualLayout>
      </c:layout>
      <c:scatterChart>
        <c:scatterStyle val="lineMarker"/>
        <c:varyColors val="0"/>
        <c:ser>
          <c:idx val="0"/>
          <c:order val="0"/>
          <c:tx>
            <c:v>10 kg/m3</c:v>
          </c:tx>
          <c:spPr>
            <a:ln w="19050" cap="rnd">
              <a:solidFill>
                <a:srgbClr val="FF0000"/>
              </a:solidFill>
              <a:round/>
            </a:ln>
            <a:effectLst/>
          </c:spPr>
          <c:marker>
            <c:symbol val="circle"/>
            <c:size val="5"/>
            <c:spPr>
              <a:solidFill>
                <a:srgbClr val="FF0000"/>
              </a:solidFill>
              <a:ln w="19050">
                <a:solidFill>
                  <a:srgbClr val="FF0000"/>
                </a:solidFill>
              </a:ln>
              <a:effectLst/>
            </c:spPr>
          </c:marker>
          <c:xVal>
            <c:numRef>
              <c:f>[1]C10!$E$11:$E$31</c:f>
              <c:numCache>
                <c:formatCode>General</c:formatCode>
                <c:ptCount val="21"/>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81687.000000290573</c:v>
                </c:pt>
                <c:pt idx="12">
                  <c:v>102927.00000037439</c:v>
                </c:pt>
                <c:pt idx="13">
                  <c:v>170247.0000004163</c:v>
                </c:pt>
                <c:pt idx="14">
                  <c:v>261027.00000023469</c:v>
                </c:pt>
                <c:pt idx="15">
                  <c:v>347726.9999999553</c:v>
                </c:pt>
                <c:pt idx="16">
                  <c:v>605847.00000020675</c:v>
                </c:pt>
                <c:pt idx="17">
                  <c:v>689307.00000005309</c:v>
                </c:pt>
              </c:numCache>
            </c:numRef>
          </c:xVal>
          <c:yVal>
            <c:numRef>
              <c:f>[1]C10!$J$11:$J$31</c:f>
              <c:numCache>
                <c:formatCode>General</c:formatCode>
                <c:ptCount val="21"/>
                <c:pt idx="0">
                  <c:v>10</c:v>
                </c:pt>
                <c:pt idx="1">
                  <c:v>10.333333333333334</c:v>
                </c:pt>
                <c:pt idx="2">
                  <c:v>10.65625</c:v>
                </c:pt>
                <c:pt idx="3">
                  <c:v>21.3125</c:v>
                </c:pt>
                <c:pt idx="4">
                  <c:v>426.25</c:v>
                </c:pt>
                <c:pt idx="5">
                  <c:v>426.25</c:v>
                </c:pt>
                <c:pt idx="6">
                  <c:v>426.25</c:v>
                </c:pt>
                <c:pt idx="7">
                  <c:v>426.25</c:v>
                </c:pt>
                <c:pt idx="8">
                  <c:v>426.25</c:v>
                </c:pt>
                <c:pt idx="9">
                  <c:v>426.25</c:v>
                </c:pt>
                <c:pt idx="10">
                  <c:v>426.25</c:v>
                </c:pt>
                <c:pt idx="11">
                  <c:v>426.25</c:v>
                </c:pt>
                <c:pt idx="12">
                  <c:v>426.25</c:v>
                </c:pt>
                <c:pt idx="13">
                  <c:v>426.25</c:v>
                </c:pt>
                <c:pt idx="14">
                  <c:v>426.25</c:v>
                </c:pt>
                <c:pt idx="15">
                  <c:v>426.25</c:v>
                </c:pt>
                <c:pt idx="16">
                  <c:v>426.25</c:v>
                </c:pt>
                <c:pt idx="17">
                  <c:v>426.25</c:v>
                </c:pt>
              </c:numCache>
            </c:numRef>
          </c:yVal>
          <c:smooth val="0"/>
          <c:extLst>
            <c:ext xmlns:c16="http://schemas.microsoft.com/office/drawing/2014/chart" uri="{C3380CC4-5D6E-409C-BE32-E72D297353CC}">
              <c16:uniqueId val="{00000000-00A0-4A64-853B-E856502DE928}"/>
            </c:ext>
          </c:extLst>
        </c:ser>
        <c:ser>
          <c:idx val="1"/>
          <c:order val="1"/>
          <c:tx>
            <c:v>20 kg/m3</c:v>
          </c:tx>
          <c:spPr>
            <a:ln w="19050" cap="rnd">
              <a:solidFill>
                <a:schemeClr val="accent2"/>
              </a:solidFill>
              <a:round/>
            </a:ln>
            <a:effectLst/>
          </c:spPr>
          <c:marker>
            <c:symbol val="circle"/>
            <c:size val="5"/>
            <c:spPr>
              <a:solidFill>
                <a:schemeClr val="accent2"/>
              </a:solidFill>
              <a:ln w="19050">
                <a:solidFill>
                  <a:schemeClr val="accent2"/>
                </a:solidFill>
              </a:ln>
              <a:effectLst/>
            </c:spPr>
          </c:marker>
          <c:xVal>
            <c:numRef>
              <c:f>[1]C20!$F$11:$F$34</c:f>
              <c:numCache>
                <c:formatCode>General</c:formatCode>
                <c:ptCount val="24"/>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81746.999999857508</c:v>
                </c:pt>
                <c:pt idx="12">
                  <c:v>102986.99999994133</c:v>
                </c:pt>
                <c:pt idx="13">
                  <c:v>170306.99999998324</c:v>
                </c:pt>
                <c:pt idx="14">
                  <c:v>261086.99999980163</c:v>
                </c:pt>
                <c:pt idx="15">
                  <c:v>347786.99999952223</c:v>
                </c:pt>
                <c:pt idx="16">
                  <c:v>605906.99999977369</c:v>
                </c:pt>
                <c:pt idx="17">
                  <c:v>689366.99999962002</c:v>
                </c:pt>
              </c:numCache>
            </c:numRef>
          </c:xVal>
          <c:yVal>
            <c:numRef>
              <c:f>[1]C20!$K$11:$K$34</c:f>
              <c:numCache>
                <c:formatCode>General</c:formatCode>
                <c:ptCount val="24"/>
                <c:pt idx="0">
                  <c:v>20</c:v>
                </c:pt>
                <c:pt idx="1">
                  <c:v>20.118694362017806</c:v>
                </c:pt>
                <c:pt idx="2">
                  <c:v>20.238805970149251</c:v>
                </c:pt>
                <c:pt idx="3">
                  <c:v>39.882352941176471</c:v>
                </c:pt>
                <c:pt idx="4">
                  <c:v>347.69230769230768</c:v>
                </c:pt>
                <c:pt idx="5">
                  <c:v>423.74999999999994</c:v>
                </c:pt>
                <c:pt idx="6">
                  <c:v>484.28571428571433</c:v>
                </c:pt>
                <c:pt idx="7">
                  <c:v>542.4</c:v>
                </c:pt>
                <c:pt idx="8">
                  <c:v>565</c:v>
                </c:pt>
                <c:pt idx="9">
                  <c:v>565</c:v>
                </c:pt>
                <c:pt idx="10">
                  <c:v>565</c:v>
                </c:pt>
                <c:pt idx="11">
                  <c:v>565</c:v>
                </c:pt>
                <c:pt idx="12">
                  <c:v>565</c:v>
                </c:pt>
                <c:pt idx="13">
                  <c:v>589.56521739130437</c:v>
                </c:pt>
                <c:pt idx="14">
                  <c:v>589.56521739130437</c:v>
                </c:pt>
                <c:pt idx="15">
                  <c:v>589.56521739130437</c:v>
                </c:pt>
                <c:pt idx="16">
                  <c:v>589.56521739130437</c:v>
                </c:pt>
                <c:pt idx="17">
                  <c:v>589.56521739130437</c:v>
                </c:pt>
              </c:numCache>
            </c:numRef>
          </c:yVal>
          <c:smooth val="0"/>
          <c:extLst>
            <c:ext xmlns:c16="http://schemas.microsoft.com/office/drawing/2014/chart" uri="{C3380CC4-5D6E-409C-BE32-E72D297353CC}">
              <c16:uniqueId val="{00000001-00A0-4A64-853B-E856502DE928}"/>
            </c:ext>
          </c:extLst>
        </c:ser>
        <c:ser>
          <c:idx val="2"/>
          <c:order val="2"/>
          <c:tx>
            <c:v>50 kg/m3</c:v>
          </c:tx>
          <c:spPr>
            <a:ln w="19050" cap="rnd">
              <a:solidFill>
                <a:schemeClr val="accent3"/>
              </a:solidFill>
              <a:round/>
            </a:ln>
            <a:effectLst/>
          </c:spPr>
          <c:marker>
            <c:symbol val="circle"/>
            <c:size val="5"/>
            <c:spPr>
              <a:solidFill>
                <a:schemeClr val="accent3"/>
              </a:solidFill>
              <a:ln w="19050">
                <a:solidFill>
                  <a:schemeClr val="accent3"/>
                </a:solidFill>
              </a:ln>
              <a:effectLst/>
            </c:spPr>
          </c:marker>
          <c:xVal>
            <c:numRef>
              <c:f>[1]C50!$F$11:$F$29</c:f>
              <c:numCache>
                <c:formatCode>General</c:formatCode>
                <c:ptCount val="19"/>
                <c:pt idx="0">
                  <c:v>0</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81687.000000290573</c:v>
                </c:pt>
                <c:pt idx="12">
                  <c:v>102927.00000037439</c:v>
                </c:pt>
                <c:pt idx="13">
                  <c:v>170247.0000004163</c:v>
                </c:pt>
                <c:pt idx="14">
                  <c:v>261027.00000023469</c:v>
                </c:pt>
                <c:pt idx="15">
                  <c:v>347726.9999999553</c:v>
                </c:pt>
                <c:pt idx="16">
                  <c:v>605847.00000020675</c:v>
                </c:pt>
                <c:pt idx="17">
                  <c:v>689307.00000005309</c:v>
                </c:pt>
              </c:numCache>
            </c:numRef>
          </c:xVal>
          <c:yVal>
            <c:numRef>
              <c:f>[1]C50!$K$11:$K$29</c:f>
              <c:numCache>
                <c:formatCode>General</c:formatCode>
                <c:ptCount val="19"/>
                <c:pt idx="0">
                  <c:v>50.000000000000014</c:v>
                </c:pt>
                <c:pt idx="1">
                  <c:v>50.000000000000014</c:v>
                </c:pt>
                <c:pt idx="2">
                  <c:v>56.500000000000007</c:v>
                </c:pt>
                <c:pt idx="3">
                  <c:v>89.21052631578948</c:v>
                </c:pt>
                <c:pt idx="4">
                  <c:v>147.39130434782609</c:v>
                </c:pt>
                <c:pt idx="5">
                  <c:v>325.96153846153851</c:v>
                </c:pt>
                <c:pt idx="6">
                  <c:v>394.18604651162798</c:v>
                </c:pt>
                <c:pt idx="7">
                  <c:v>470.83333333333337</c:v>
                </c:pt>
                <c:pt idx="8">
                  <c:v>513.63636363636374</c:v>
                </c:pt>
                <c:pt idx="9">
                  <c:v>538.09523809523819</c:v>
                </c:pt>
                <c:pt idx="10">
                  <c:v>565.00000000000011</c:v>
                </c:pt>
                <c:pt idx="11">
                  <c:v>605.357142857143</c:v>
                </c:pt>
                <c:pt idx="12">
                  <c:v>605.357142857143</c:v>
                </c:pt>
                <c:pt idx="13">
                  <c:v>627.77777777777783</c:v>
                </c:pt>
                <c:pt idx="14">
                  <c:v>627.77777777777783</c:v>
                </c:pt>
                <c:pt idx="15">
                  <c:v>627.77777777777783</c:v>
                </c:pt>
                <c:pt idx="16">
                  <c:v>651.92307692307702</c:v>
                </c:pt>
                <c:pt idx="17">
                  <c:v>651.92307692307702</c:v>
                </c:pt>
              </c:numCache>
            </c:numRef>
          </c:yVal>
          <c:smooth val="0"/>
          <c:extLst>
            <c:ext xmlns:c16="http://schemas.microsoft.com/office/drawing/2014/chart" uri="{C3380CC4-5D6E-409C-BE32-E72D297353CC}">
              <c16:uniqueId val="{00000002-00A0-4A64-853B-E856502DE928}"/>
            </c:ext>
          </c:extLst>
        </c:ser>
        <c:ser>
          <c:idx val="3"/>
          <c:order val="3"/>
          <c:tx>
            <c:v>100 kg/m3</c:v>
          </c:tx>
          <c:spPr>
            <a:ln w="19050" cap="rnd">
              <a:solidFill>
                <a:schemeClr val="accent4"/>
              </a:solidFill>
              <a:round/>
            </a:ln>
            <a:effectLst/>
          </c:spPr>
          <c:marker>
            <c:symbol val="circle"/>
            <c:size val="5"/>
            <c:spPr>
              <a:solidFill>
                <a:schemeClr val="accent4"/>
              </a:solidFill>
              <a:ln w="19050">
                <a:solidFill>
                  <a:schemeClr val="accent4"/>
                </a:solidFill>
              </a:ln>
              <a:effectLst/>
            </c:spPr>
          </c:marker>
          <c:xVal>
            <c:numRef>
              <c:f>[1]C100!$F$11:$F$29</c:f>
              <c:numCache>
                <c:formatCode>General</c:formatCode>
                <c:ptCount val="19"/>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81856.000000191852</c:v>
                </c:pt>
                <c:pt idx="12">
                  <c:v>103096.00000027567</c:v>
                </c:pt>
                <c:pt idx="13">
                  <c:v>170416.00000031758</c:v>
                </c:pt>
                <c:pt idx="14">
                  <c:v>261196.00000013597</c:v>
                </c:pt>
                <c:pt idx="15">
                  <c:v>347895.99999985658</c:v>
                </c:pt>
                <c:pt idx="16">
                  <c:v>606016.00000010803</c:v>
                </c:pt>
                <c:pt idx="17">
                  <c:v>689475.99999995437</c:v>
                </c:pt>
              </c:numCache>
            </c:numRef>
          </c:xVal>
          <c:yVal>
            <c:numRef>
              <c:f>[1]C100!$K$11:$K$29</c:f>
              <c:numCache>
                <c:formatCode>General</c:formatCode>
                <c:ptCount val="19"/>
                <c:pt idx="0">
                  <c:v>100</c:v>
                </c:pt>
                <c:pt idx="1">
                  <c:v>101.50150150150151</c:v>
                </c:pt>
                <c:pt idx="2">
                  <c:v>113.42281879194628</c:v>
                </c:pt>
                <c:pt idx="3">
                  <c:v>132.03124999999997</c:v>
                </c:pt>
                <c:pt idx="4">
                  <c:v>157.2093023255814</c:v>
                </c:pt>
                <c:pt idx="5">
                  <c:v>246.71532846715328</c:v>
                </c:pt>
                <c:pt idx="6">
                  <c:v>379.77528089887636</c:v>
                </c:pt>
                <c:pt idx="7">
                  <c:v>447.68211920529797</c:v>
                </c:pt>
                <c:pt idx="8">
                  <c:v>486.33093525179845</c:v>
                </c:pt>
                <c:pt idx="9">
                  <c:v>519.99999999999989</c:v>
                </c:pt>
                <c:pt idx="10">
                  <c:v>563.33333333333326</c:v>
                </c:pt>
                <c:pt idx="11">
                  <c:v>662.74509803921569</c:v>
                </c:pt>
                <c:pt idx="12">
                  <c:v>676</c:v>
                </c:pt>
                <c:pt idx="13">
                  <c:v>676</c:v>
                </c:pt>
                <c:pt idx="14">
                  <c:v>682.82828282828279</c:v>
                </c:pt>
                <c:pt idx="15">
                  <c:v>689.79591836734687</c:v>
                </c:pt>
                <c:pt idx="16">
                  <c:v>704.16666666666663</c:v>
                </c:pt>
                <c:pt idx="17">
                  <c:v>704.16666666666663</c:v>
                </c:pt>
              </c:numCache>
            </c:numRef>
          </c:yVal>
          <c:smooth val="0"/>
          <c:extLst>
            <c:ext xmlns:c16="http://schemas.microsoft.com/office/drawing/2014/chart" uri="{C3380CC4-5D6E-409C-BE32-E72D297353CC}">
              <c16:uniqueId val="{00000003-00A0-4A64-853B-E856502DE928}"/>
            </c:ext>
          </c:extLst>
        </c:ser>
        <c:ser>
          <c:idx val="4"/>
          <c:order val="4"/>
          <c:tx>
            <c:v>200 kg/m3</c:v>
          </c:tx>
          <c:spPr>
            <a:ln w="19050" cap="rnd">
              <a:solidFill>
                <a:schemeClr val="accent5"/>
              </a:solidFill>
              <a:round/>
            </a:ln>
            <a:effectLst/>
          </c:spPr>
          <c:marker>
            <c:symbol val="circle"/>
            <c:size val="5"/>
            <c:spPr>
              <a:solidFill>
                <a:schemeClr val="accent5"/>
              </a:solidFill>
              <a:ln w="19050">
                <a:solidFill>
                  <a:schemeClr val="accent5"/>
                </a:solidFill>
              </a:ln>
              <a:effectLst/>
            </c:spPr>
          </c:marker>
          <c:xVal>
            <c:numRef>
              <c:f>[1]C200!$E$11:$E$29</c:f>
              <c:numCache>
                <c:formatCode>General</c:formatCode>
                <c:ptCount val="19"/>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81916.00000038743</c:v>
                </c:pt>
                <c:pt idx="12">
                  <c:v>107116.00000017788</c:v>
                </c:pt>
                <c:pt idx="13">
                  <c:v>170476.00000051316</c:v>
                </c:pt>
                <c:pt idx="14">
                  <c:v>261256.00000033155</c:v>
                </c:pt>
                <c:pt idx="15">
                  <c:v>347956.00000005215</c:v>
                </c:pt>
                <c:pt idx="16">
                  <c:v>606076.00000030361</c:v>
                </c:pt>
                <c:pt idx="17">
                  <c:v>689536.00000014994</c:v>
                </c:pt>
              </c:numCache>
            </c:numRef>
          </c:xVal>
          <c:yVal>
            <c:numRef>
              <c:f>[1]C200!$J$11:$J$29</c:f>
              <c:numCache>
                <c:formatCode>General</c:formatCode>
                <c:ptCount val="19"/>
                <c:pt idx="0">
                  <c:v>200</c:v>
                </c:pt>
                <c:pt idx="1">
                  <c:v>205.42168674698792</c:v>
                </c:pt>
                <c:pt idx="2">
                  <c:v>207.29483282674775</c:v>
                </c:pt>
                <c:pt idx="3">
                  <c:v>214.46540880503147</c:v>
                </c:pt>
                <c:pt idx="4">
                  <c:v>222.14983713355051</c:v>
                </c:pt>
                <c:pt idx="5">
                  <c:v>250.27522935779817</c:v>
                </c:pt>
                <c:pt idx="6">
                  <c:v>332.6829268292683</c:v>
                </c:pt>
                <c:pt idx="7">
                  <c:v>470.34482758620692</c:v>
                </c:pt>
                <c:pt idx="8">
                  <c:v>505.18518518518522</c:v>
                </c:pt>
                <c:pt idx="9">
                  <c:v>530.73929961089505</c:v>
                </c:pt>
                <c:pt idx="10">
                  <c:v>568.33333333333337</c:v>
                </c:pt>
                <c:pt idx="11">
                  <c:v>695.91836734693868</c:v>
                </c:pt>
                <c:pt idx="12">
                  <c:v>703.09278350515467</c:v>
                </c:pt>
                <c:pt idx="13">
                  <c:v>733.33333333333326</c:v>
                </c:pt>
                <c:pt idx="14">
                  <c:v>741.304347826087</c:v>
                </c:pt>
                <c:pt idx="15">
                  <c:v>749.45054945054949</c:v>
                </c:pt>
                <c:pt idx="16">
                  <c:v>757.77777777777783</c:v>
                </c:pt>
                <c:pt idx="17">
                  <c:v>762.01117318435763</c:v>
                </c:pt>
              </c:numCache>
            </c:numRef>
          </c:yVal>
          <c:smooth val="0"/>
          <c:extLst>
            <c:ext xmlns:c16="http://schemas.microsoft.com/office/drawing/2014/chart" uri="{C3380CC4-5D6E-409C-BE32-E72D297353CC}">
              <c16:uniqueId val="{00000004-00A0-4A64-853B-E856502DE928}"/>
            </c:ext>
          </c:extLst>
        </c:ser>
        <c:ser>
          <c:idx val="5"/>
          <c:order val="5"/>
          <c:tx>
            <c:v>300 kg/m3</c:v>
          </c:tx>
          <c:spPr>
            <a:ln w="19050" cap="rnd">
              <a:solidFill>
                <a:schemeClr val="accent6"/>
              </a:solidFill>
              <a:round/>
            </a:ln>
            <a:effectLst/>
          </c:spPr>
          <c:marker>
            <c:symbol val="circle"/>
            <c:size val="5"/>
            <c:spPr>
              <a:solidFill>
                <a:schemeClr val="accent6"/>
              </a:solidFill>
              <a:ln w="19050">
                <a:solidFill>
                  <a:schemeClr val="accent6"/>
                </a:solidFill>
              </a:ln>
              <a:effectLst/>
            </c:spPr>
          </c:marker>
          <c:xVal>
            <c:numRef>
              <c:f>[1]C300!$E$11:$E$29</c:f>
              <c:numCache>
                <c:formatCode>General</c:formatCode>
                <c:ptCount val="19"/>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81975.999999954365</c:v>
                </c:pt>
                <c:pt idx="12">
                  <c:v>103216.00000003818</c:v>
                </c:pt>
                <c:pt idx="13">
                  <c:v>170536.00000008009</c:v>
                </c:pt>
                <c:pt idx="14">
                  <c:v>261315.99999989849</c:v>
                </c:pt>
                <c:pt idx="15">
                  <c:v>348015.99999961909</c:v>
                </c:pt>
                <c:pt idx="16">
                  <c:v>606135.99999987055</c:v>
                </c:pt>
                <c:pt idx="17">
                  <c:v>689595.99999971688</c:v>
                </c:pt>
              </c:numCache>
            </c:numRef>
          </c:xVal>
          <c:yVal>
            <c:numRef>
              <c:f>[1]C300!$J$11:$J$29</c:f>
              <c:numCache>
                <c:formatCode>General</c:formatCode>
                <c:ptCount val="19"/>
                <c:pt idx="0">
                  <c:v>300</c:v>
                </c:pt>
                <c:pt idx="1">
                  <c:v>300</c:v>
                </c:pt>
                <c:pt idx="2">
                  <c:v>303.60360360360363</c:v>
                </c:pt>
                <c:pt idx="3">
                  <c:v>304.97737556561088</c:v>
                </c:pt>
                <c:pt idx="4">
                  <c:v>308.23170731707319</c:v>
                </c:pt>
                <c:pt idx="5">
                  <c:v>341.55405405405406</c:v>
                </c:pt>
                <c:pt idx="6">
                  <c:v>411.81262729124239</c:v>
                </c:pt>
                <c:pt idx="7">
                  <c:v>558.56353591160223</c:v>
                </c:pt>
                <c:pt idx="8">
                  <c:v>594.70588235294122</c:v>
                </c:pt>
                <c:pt idx="9">
                  <c:v>620.24539877300617</c:v>
                </c:pt>
                <c:pt idx="10">
                  <c:v>660.78431372549028</c:v>
                </c:pt>
                <c:pt idx="11">
                  <c:v>771.75572519083971</c:v>
                </c:pt>
                <c:pt idx="12">
                  <c:v>783.7209302325582</c:v>
                </c:pt>
                <c:pt idx="13">
                  <c:v>796.06299212598435</c:v>
                </c:pt>
                <c:pt idx="14">
                  <c:v>805.57768924302798</c:v>
                </c:pt>
                <c:pt idx="15">
                  <c:v>812.04819277108447</c:v>
                </c:pt>
                <c:pt idx="16">
                  <c:v>821.95121951219505</c:v>
                </c:pt>
                <c:pt idx="17">
                  <c:v>821.95121951219505</c:v>
                </c:pt>
              </c:numCache>
            </c:numRef>
          </c:yVal>
          <c:smooth val="0"/>
          <c:extLst>
            <c:ext xmlns:c16="http://schemas.microsoft.com/office/drawing/2014/chart" uri="{C3380CC4-5D6E-409C-BE32-E72D297353CC}">
              <c16:uniqueId val="{00000005-00A0-4A64-853B-E856502DE928}"/>
            </c:ext>
          </c:extLst>
        </c:ser>
        <c:dLbls>
          <c:showLegendKey val="0"/>
          <c:showVal val="0"/>
          <c:showCatName val="0"/>
          <c:showSerName val="0"/>
          <c:showPercent val="0"/>
          <c:showBubbleSize val="0"/>
        </c:dLbls>
        <c:axId val="438520208"/>
        <c:axId val="438522168"/>
        <c:extLst>
          <c:ext xmlns:c15="http://schemas.microsoft.com/office/drawing/2012/chart" uri="{02D57815-91ED-43cb-92C2-25804820EDAC}">
            <c15:filteredScatterSeries>
              <c15:ser>
                <c:idx val="6"/>
                <c:order val="6"/>
                <c:tx>
                  <c:v>Gelling point line</c:v>
                </c:tx>
                <c:spPr>
                  <a:ln w="38100" cap="rnd">
                    <a:solidFill>
                      <a:sysClr val="windowText" lastClr="000000"/>
                    </a:solidFill>
                    <a:prstDash val="dash"/>
                    <a:round/>
                  </a:ln>
                  <a:effectLst/>
                </c:spPr>
                <c:marker>
                  <c:symbol val="circle"/>
                  <c:size val="5"/>
                  <c:spPr>
                    <a:noFill/>
                    <a:ln w="38100">
                      <a:noFill/>
                      <a:prstDash val="dash"/>
                    </a:ln>
                    <a:effectLst/>
                  </c:spPr>
                </c:marker>
                <c:xVal>
                  <c:numRef>
                    <c:extLst>
                      <c:ext uri="{02D57815-91ED-43cb-92C2-25804820EDAC}">
                        <c15:formulaRef>
                          <c15:sqref>[1]Summary!$D$3:$D$8</c15:sqref>
                        </c15:formulaRef>
                      </c:ext>
                    </c:extLst>
                    <c:numCache>
                      <c:formatCode>General</c:formatCode>
                      <c:ptCount val="6"/>
                      <c:pt idx="0">
                        <c:v>900</c:v>
                      </c:pt>
                      <c:pt idx="1">
                        <c:v>900</c:v>
                      </c:pt>
                      <c:pt idx="2">
                        <c:v>1800</c:v>
                      </c:pt>
                      <c:pt idx="3">
                        <c:v>3600</c:v>
                      </c:pt>
                      <c:pt idx="4">
                        <c:v>7200</c:v>
                      </c:pt>
                      <c:pt idx="5">
                        <c:v>7200</c:v>
                      </c:pt>
                    </c:numCache>
                  </c:numRef>
                </c:xVal>
                <c:yVal>
                  <c:numRef>
                    <c:extLst>
                      <c:ext uri="{02D57815-91ED-43cb-92C2-25804820EDAC}">
                        <c15:formulaRef>
                          <c15:sqref>[1]Summary!$F$3:$F$8</c15:sqref>
                        </c15:formulaRef>
                      </c:ext>
                    </c:extLst>
                    <c:numCache>
                      <c:formatCode>General</c:formatCode>
                      <c:ptCount val="6"/>
                      <c:pt idx="0">
                        <c:v>426.25</c:v>
                      </c:pt>
                      <c:pt idx="1">
                        <c:v>347.69230769230768</c:v>
                      </c:pt>
                      <c:pt idx="2">
                        <c:v>325.96153846153851</c:v>
                      </c:pt>
                      <c:pt idx="3">
                        <c:v>379.77528089887636</c:v>
                      </c:pt>
                      <c:pt idx="4">
                        <c:v>470.34482758620692</c:v>
                      </c:pt>
                      <c:pt idx="5">
                        <c:v>558.56353591160223</c:v>
                      </c:pt>
                    </c:numCache>
                  </c:numRef>
                </c:yVal>
                <c:smooth val="0"/>
                <c:extLst>
                  <c:ext xmlns:c16="http://schemas.microsoft.com/office/drawing/2014/chart" uri="{C3380CC4-5D6E-409C-BE32-E72D297353CC}">
                    <c16:uniqueId val="{00000006-00A0-4A64-853B-E856502DE928}"/>
                  </c:ext>
                </c:extLst>
              </c15:ser>
            </c15:filteredScatterSeries>
          </c:ext>
        </c:extLst>
      </c:scatterChart>
      <c:valAx>
        <c:axId val="438520208"/>
        <c:scaling>
          <c:logBase val="10"/>
          <c:orientation val="minMax"/>
          <c:min val="10"/>
        </c:scaling>
        <c:delete val="0"/>
        <c:axPos val="b"/>
        <c:majorGridlines>
          <c:spPr>
            <a:ln w="25400" cap="flat" cmpd="sng" algn="ctr">
              <a:solidFill>
                <a:schemeClr val="tx1"/>
              </a:solidFill>
              <a:round/>
            </a:ln>
            <a:effectLst/>
          </c:spPr>
        </c:majorGridlines>
        <c:minorGridlines>
          <c:spPr>
            <a:ln w="9525" cap="flat" cmpd="sng" algn="ct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round/>
            </a:ln>
            <a:effectLst/>
          </c:spPr>
        </c:minorGridlines>
        <c:title>
          <c:tx>
            <c:rich>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r>
                  <a:rPr lang="nl-NL"/>
                  <a:t>Time (seconds)</a:t>
                </a:r>
              </a:p>
            </c:rich>
          </c:tx>
          <c:overlay val="0"/>
          <c:spPr>
            <a:noFill/>
            <a:ln>
              <a:noFill/>
            </a:ln>
            <a:effectLst/>
          </c:spPr>
          <c:txPr>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crossAx val="438522168"/>
        <c:crosses val="autoZero"/>
        <c:crossBetween val="midCat"/>
      </c:valAx>
      <c:valAx>
        <c:axId val="438522168"/>
        <c:scaling>
          <c:orientation val="minMax"/>
          <c:max val="900"/>
          <c:min val="0"/>
        </c:scaling>
        <c:delete val="0"/>
        <c:axPos val="l"/>
        <c:majorGridlines>
          <c:spPr>
            <a:ln w="25400" cap="flat" cmpd="sng" algn="ctr">
              <a:solidFill>
                <a:schemeClr val="tx1"/>
              </a:solidFill>
              <a:round/>
            </a:ln>
            <a:effectLst/>
          </c:spPr>
        </c:majorGridlines>
        <c:title>
          <c:tx>
            <c:rich>
              <a:bodyPr rot="-54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r>
                  <a:rPr lang="nl-NL"/>
                  <a:t>Concnetration (kg/m³)</a:t>
                </a:r>
              </a:p>
            </c:rich>
          </c:tx>
          <c:layout>
            <c:manualLayout>
              <c:xMode val="edge"/>
              <c:yMode val="edge"/>
              <c:x val="1.4448123049115894E-2"/>
              <c:y val="0.29385981928366106"/>
            </c:manualLayout>
          </c:layout>
          <c:overlay val="0"/>
          <c:spPr>
            <a:noFill/>
            <a:ln>
              <a:noFill/>
            </a:ln>
            <a:effectLst/>
          </c:spPr>
          <c:txPr>
            <a:bodyPr rot="-54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lang="en-US" sz="1200" b="0" i="0" u="none" strike="noStrike" kern="1200" baseline="0">
                <a:solidFill>
                  <a:sysClr val="windowText" lastClr="000000"/>
                </a:solidFill>
                <a:latin typeface="+mn-lt"/>
                <a:ea typeface="+mn-ea"/>
                <a:cs typeface="+mn-cs"/>
              </a:defRPr>
            </a:pPr>
            <a:endParaRPr lang="nl-NL"/>
          </a:p>
        </c:txPr>
        <c:crossAx val="438520208"/>
        <c:crossesAt val="1.0000000000000002E-2"/>
        <c:crossBetween val="midCat"/>
      </c:valAx>
      <c:spPr>
        <a:noFill/>
        <a:ln>
          <a:noFill/>
        </a:ln>
        <a:effectLst/>
      </c:spPr>
    </c:plotArea>
    <c:legend>
      <c:legendPos val="l"/>
      <c:layout>
        <c:manualLayout>
          <c:xMode val="edge"/>
          <c:yMode val="edge"/>
          <c:x val="0.12497989446361434"/>
          <c:y val="0.13806939369304419"/>
          <c:w val="0.26676992928062648"/>
          <c:h val="0.16185520462151701"/>
        </c:manualLayout>
      </c:layout>
      <c:overlay val="1"/>
      <c:spPr>
        <a:solidFill>
          <a:schemeClr val="bg1"/>
        </a:solidFill>
        <a:ln w="6350">
          <a:solidFill>
            <a:schemeClr val="tx1"/>
          </a:solidFill>
        </a:ln>
        <a:effectLst/>
      </c:spPr>
      <c:txPr>
        <a:bodyPr rot="0" spcFirstLastPara="1" vertOverflow="ellipsis" vert="horz" wrap="square" anchor="ctr" anchorCtr="1"/>
        <a:lstStyle/>
        <a:p>
          <a:pPr>
            <a:defRPr lang="en-US" sz="1050" b="0" i="0" u="none" strike="noStrike" kern="1200" baseline="0">
              <a:solidFill>
                <a:sysClr val="windowText" lastClr="000000"/>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lgn="ctr">
        <a:defRPr lang="en-US" sz="1200" b="0" i="0" u="none" strike="noStrike" kern="1200" baseline="0">
          <a:solidFill>
            <a:sysClr val="windowText" lastClr="000000"/>
          </a:solidFill>
          <a:latin typeface="+mn-lt"/>
          <a:ea typeface="+mn-ea"/>
          <a:cs typeface="+mn-cs"/>
        </a:defRPr>
      </a:pPr>
      <a:endParaRPr lang="nl-N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40" b="0" i="0" u="none" strike="noStrike" kern="1200" spc="0" baseline="0">
                <a:solidFill>
                  <a:sysClr val="windowText" lastClr="000000"/>
                </a:solidFill>
                <a:latin typeface="+mn-lt"/>
                <a:ea typeface="+mn-ea"/>
                <a:cs typeface="+mn-cs"/>
              </a:defRPr>
            </a:pPr>
            <a:r>
              <a:rPr lang="en-US"/>
              <a:t>Sample B5, sand%=24%</a:t>
            </a:r>
          </a:p>
        </c:rich>
      </c:tx>
      <c:overlay val="0"/>
      <c:spPr>
        <a:noFill/>
        <a:ln>
          <a:noFill/>
        </a:ln>
        <a:effectLst/>
      </c:spPr>
      <c:txPr>
        <a:bodyPr rot="0" spcFirstLastPara="1" vertOverflow="ellipsis" vert="horz" wrap="square" anchor="ctr" anchorCtr="1"/>
        <a:lstStyle/>
        <a:p>
          <a:pPr>
            <a:defRPr lang="en-US" sz="1440" b="0" i="0" u="none" strike="noStrike" kern="1200" spc="0" baseline="0">
              <a:solidFill>
                <a:sysClr val="windowText" lastClr="000000"/>
              </a:solidFill>
              <a:latin typeface="+mn-lt"/>
              <a:ea typeface="+mn-ea"/>
              <a:cs typeface="+mn-cs"/>
            </a:defRPr>
          </a:pPr>
          <a:endParaRPr lang="nl-NL"/>
        </a:p>
      </c:txPr>
    </c:title>
    <c:autoTitleDeleted val="0"/>
    <c:plotArea>
      <c:layout>
        <c:manualLayout>
          <c:layoutTarget val="inner"/>
          <c:xMode val="edge"/>
          <c:yMode val="edge"/>
          <c:x val="0.10593008142352812"/>
          <c:y val="9.525210500487119E-2"/>
          <c:w val="0.85121581846997563"/>
          <c:h val="0.76682638031025707"/>
        </c:manualLayout>
      </c:layout>
      <c:scatterChart>
        <c:scatterStyle val="lineMarker"/>
        <c:varyColors val="0"/>
        <c:ser>
          <c:idx val="0"/>
          <c:order val="0"/>
          <c:tx>
            <c:v>10 kg/m³</c:v>
          </c:tx>
          <c:spPr>
            <a:ln w="19050" cap="rnd">
              <a:solidFill>
                <a:srgbClr val="FF0000"/>
              </a:solidFill>
              <a:round/>
            </a:ln>
            <a:effectLst/>
          </c:spPr>
          <c:marker>
            <c:symbol val="circle"/>
            <c:size val="5"/>
            <c:spPr>
              <a:solidFill>
                <a:srgbClr val="FF0000"/>
              </a:solidFill>
              <a:ln w="19050">
                <a:solidFill>
                  <a:srgbClr val="FF0000"/>
                </a:solidFill>
              </a:ln>
              <a:effectLst/>
            </c:spPr>
          </c:marker>
          <c:xVal>
            <c:numRef>
              <c:f>[3]C10!$E$11:$E$31</c:f>
              <c:numCache>
                <c:formatCode>General</c:formatCode>
                <c:ptCount val="21"/>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86339.999999804422</c:v>
                </c:pt>
                <c:pt idx="12">
                  <c:v>167053.99999958463</c:v>
                </c:pt>
                <c:pt idx="13">
                  <c:v>596773.99999969639</c:v>
                </c:pt>
                <c:pt idx="14">
                  <c:v>683413.99999985006</c:v>
                </c:pt>
                <c:pt idx="15">
                  <c:v>785113.99999943096</c:v>
                </c:pt>
                <c:pt idx="16">
                  <c:v>858913.99999985006</c:v>
                </c:pt>
                <c:pt idx="17">
                  <c:v>1119433.9999997523</c:v>
                </c:pt>
              </c:numCache>
            </c:numRef>
          </c:xVal>
          <c:yVal>
            <c:numRef>
              <c:f>[3]C10!$H$11:$H$31</c:f>
              <c:numCache>
                <c:formatCode>General</c:formatCode>
                <c:ptCount val="21"/>
                <c:pt idx="0">
                  <c:v>100</c:v>
                </c:pt>
                <c:pt idx="1">
                  <c:v>100</c:v>
                </c:pt>
                <c:pt idx="2">
                  <c:v>6.8513119533527709</c:v>
                </c:pt>
                <c:pt idx="3">
                  <c:v>6.8513119533527709</c:v>
                </c:pt>
                <c:pt idx="4">
                  <c:v>6.7055393586005829</c:v>
                </c:pt>
                <c:pt idx="5">
                  <c:v>6.4139941690962115</c:v>
                </c:pt>
                <c:pt idx="6">
                  <c:v>6.4139941690962115</c:v>
                </c:pt>
                <c:pt idx="7">
                  <c:v>6.1224489795918373</c:v>
                </c:pt>
                <c:pt idx="8">
                  <c:v>5.8309037900874641</c:v>
                </c:pt>
                <c:pt idx="9">
                  <c:v>5.8309037900874641</c:v>
                </c:pt>
                <c:pt idx="10">
                  <c:v>5.8309037900874641</c:v>
                </c:pt>
                <c:pt idx="11">
                  <c:v>5.2478134110787185</c:v>
                </c:pt>
                <c:pt idx="12">
                  <c:v>4.6647230320699711</c:v>
                </c:pt>
                <c:pt idx="13">
                  <c:v>4.3731778425655978</c:v>
                </c:pt>
                <c:pt idx="14">
                  <c:v>4.0816326530612246</c:v>
                </c:pt>
                <c:pt idx="15">
                  <c:v>4.0816326530612246</c:v>
                </c:pt>
                <c:pt idx="16">
                  <c:v>4.0816326530612246</c:v>
                </c:pt>
                <c:pt idx="17">
                  <c:v>3.2069970845481057</c:v>
                </c:pt>
              </c:numCache>
            </c:numRef>
          </c:yVal>
          <c:smooth val="0"/>
          <c:extLst>
            <c:ext xmlns:c16="http://schemas.microsoft.com/office/drawing/2014/chart" uri="{C3380CC4-5D6E-409C-BE32-E72D297353CC}">
              <c16:uniqueId val="{00000000-3240-44C6-91BF-116636901F29}"/>
            </c:ext>
          </c:extLst>
        </c:ser>
        <c:ser>
          <c:idx val="1"/>
          <c:order val="1"/>
          <c:tx>
            <c:v>20 kg/m³</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[3]C20!$F$11:$F$34</c:f>
              <c:numCache>
                <c:formatCode>General</c:formatCode>
                <c:ptCount val="24"/>
                <c:pt idx="1">
                  <c:v>60.000000195577741</c:v>
                </c:pt>
                <c:pt idx="2">
                  <c:v>299.99999972060323</c:v>
                </c:pt>
                <c:pt idx="3">
                  <c:v>600.00000006984919</c:v>
                </c:pt>
                <c:pt idx="4">
                  <c:v>899.99999979045242</c:v>
                </c:pt>
                <c:pt idx="5">
                  <c:v>1754.0000001434237</c:v>
                </c:pt>
                <c:pt idx="6">
                  <c:v>3599.9999997904524</c:v>
                </c:pt>
                <c:pt idx="7">
                  <c:v>7200.0000002095476</c:v>
                </c:pt>
                <c:pt idx="8">
                  <c:v>10800</c:v>
                </c:pt>
                <c:pt idx="9">
                  <c:v>14399.999999790452</c:v>
                </c:pt>
                <c:pt idx="10">
                  <c:v>21600</c:v>
                </c:pt>
                <c:pt idx="11">
                  <c:v>86400</c:v>
                </c:pt>
                <c:pt idx="12">
                  <c:v>167113.99999978021</c:v>
                </c:pt>
                <c:pt idx="13">
                  <c:v>596833.99999989197</c:v>
                </c:pt>
                <c:pt idx="14">
                  <c:v>683474.00000004563</c:v>
                </c:pt>
                <c:pt idx="15">
                  <c:v>785173.99999962654</c:v>
                </c:pt>
                <c:pt idx="16">
                  <c:v>858974.00000004563</c:v>
                </c:pt>
                <c:pt idx="17">
                  <c:v>946693.99999994785</c:v>
                </c:pt>
              </c:numCache>
            </c:numRef>
          </c:xVal>
          <c:yVal>
            <c:numRef>
              <c:f>[3]C20!$I$11:$I$34</c:f>
              <c:numCache>
                <c:formatCode>General</c:formatCode>
                <c:ptCount val="24"/>
                <c:pt idx="0">
                  <c:v>100.00000000000003</c:v>
                </c:pt>
                <c:pt idx="1">
                  <c:v>100.00000000000003</c:v>
                </c:pt>
                <c:pt idx="2">
                  <c:v>23.753665689149564</c:v>
                </c:pt>
                <c:pt idx="3">
                  <c:v>15.689149560117304</c:v>
                </c:pt>
                <c:pt idx="4">
                  <c:v>13.489736070381234</c:v>
                </c:pt>
                <c:pt idx="5">
                  <c:v>12.023460410557185</c:v>
                </c:pt>
                <c:pt idx="6">
                  <c:v>11.583577712609973</c:v>
                </c:pt>
                <c:pt idx="7">
                  <c:v>10.85043988269795</c:v>
                </c:pt>
                <c:pt idx="8">
                  <c:v>10.26392961876833</c:v>
                </c:pt>
                <c:pt idx="9">
                  <c:v>10.117302052785925</c:v>
                </c:pt>
                <c:pt idx="10">
                  <c:v>9.3841642228739026</c:v>
                </c:pt>
                <c:pt idx="11">
                  <c:v>7.9178885630498543</c:v>
                </c:pt>
                <c:pt idx="12">
                  <c:v>7.3313782991202361</c:v>
                </c:pt>
                <c:pt idx="13">
                  <c:v>5.8651026392961887</c:v>
                </c:pt>
                <c:pt idx="14">
                  <c:v>5.8651026392961887</c:v>
                </c:pt>
                <c:pt idx="15">
                  <c:v>5.7184750733137841</c:v>
                </c:pt>
                <c:pt idx="16">
                  <c:v>5.7184750733137841</c:v>
                </c:pt>
                <c:pt idx="17">
                  <c:v>5.2785923753665696</c:v>
                </c:pt>
              </c:numCache>
            </c:numRef>
          </c:yVal>
          <c:smooth val="0"/>
          <c:extLst>
            <c:ext xmlns:c16="http://schemas.microsoft.com/office/drawing/2014/chart" uri="{C3380CC4-5D6E-409C-BE32-E72D297353CC}">
              <c16:uniqueId val="{00000001-3240-44C6-91BF-116636901F29}"/>
            </c:ext>
          </c:extLst>
        </c:ser>
        <c:ser>
          <c:idx val="2"/>
          <c:order val="2"/>
          <c:tx>
            <c:v>50 kg/m³</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[3]C50!$F$11:$F$27</c:f>
              <c:numCache>
                <c:formatCode>General</c:formatCode>
                <c:ptCount val="17"/>
                <c:pt idx="0">
                  <c:v>0</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86466.000000340864</c:v>
                </c:pt>
                <c:pt idx="12">
                  <c:v>105678.99999995716</c:v>
                </c:pt>
                <c:pt idx="13">
                  <c:v>183558.9999998454</c:v>
                </c:pt>
                <c:pt idx="14">
                  <c:v>275950.99999993108</c:v>
                </c:pt>
                <c:pt idx="15">
                  <c:v>518059.0000001248</c:v>
                </c:pt>
                <c:pt idx="16">
                  <c:v>602061.00000031292</c:v>
                </c:pt>
              </c:numCache>
            </c:numRef>
          </c:xVal>
          <c:yVal>
            <c:numRef>
              <c:f>[3]C50!$I$11:$I$27</c:f>
              <c:numCache>
                <c:formatCode>General</c:formatCode>
                <c:ptCount val="17"/>
                <c:pt idx="0">
                  <c:v>100</c:v>
                </c:pt>
                <c:pt idx="1">
                  <c:v>100</c:v>
                </c:pt>
                <c:pt idx="2">
                  <c:v>77.941176470588232</c:v>
                </c:pt>
                <c:pt idx="3">
                  <c:v>62.058823529411747</c:v>
                </c:pt>
                <c:pt idx="4">
                  <c:v>51.470588235294116</c:v>
                </c:pt>
                <c:pt idx="5">
                  <c:v>35</c:v>
                </c:pt>
                <c:pt idx="6">
                  <c:v>28.382352941176464</c:v>
                </c:pt>
                <c:pt idx="7">
                  <c:v>24.411764705882344</c:v>
                </c:pt>
                <c:pt idx="8">
                  <c:v>22.941176470588225</c:v>
                </c:pt>
                <c:pt idx="9">
                  <c:v>22.058823529411764</c:v>
                </c:pt>
                <c:pt idx="10">
                  <c:v>20.735294117647051</c:v>
                </c:pt>
                <c:pt idx="11">
                  <c:v>17.205882352941181</c:v>
                </c:pt>
                <c:pt idx="12">
                  <c:v>16.470588235294123</c:v>
                </c:pt>
                <c:pt idx="13">
                  <c:v>15.58823529411764</c:v>
                </c:pt>
                <c:pt idx="14">
                  <c:v>13.088235294117656</c:v>
                </c:pt>
                <c:pt idx="15">
                  <c:v>13.088235294117656</c:v>
                </c:pt>
                <c:pt idx="16">
                  <c:v>12.94117647058823</c:v>
                </c:pt>
              </c:numCache>
            </c:numRef>
          </c:yVal>
          <c:smooth val="0"/>
          <c:extLst>
            <c:ext xmlns:c16="http://schemas.microsoft.com/office/drawing/2014/chart" uri="{C3380CC4-5D6E-409C-BE32-E72D297353CC}">
              <c16:uniqueId val="{00000002-3240-44C6-91BF-116636901F29}"/>
            </c:ext>
          </c:extLst>
        </c:ser>
        <c:ser>
          <c:idx val="3"/>
          <c:order val="3"/>
          <c:tx>
            <c:v>100 kg/m³</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[3]C100!$F$11:$F$27</c:f>
              <c:numCache>
                <c:formatCode>General</c:formatCode>
                <c:ptCount val="17"/>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86345.999999949709</c:v>
                </c:pt>
                <c:pt idx="12">
                  <c:v>105558.999999566</c:v>
                </c:pt>
                <c:pt idx="13">
                  <c:v>183438.99999945424</c:v>
                </c:pt>
                <c:pt idx="14">
                  <c:v>275830.99999953993</c:v>
                </c:pt>
                <c:pt idx="15">
                  <c:v>517938.99999973364</c:v>
                </c:pt>
                <c:pt idx="16">
                  <c:v>601940.99999992177</c:v>
                </c:pt>
              </c:numCache>
            </c:numRef>
          </c:xVal>
          <c:yVal>
            <c:numRef>
              <c:f>[3]C100!$I$11:$I$27</c:f>
              <c:numCache>
                <c:formatCode>General</c:formatCode>
                <c:ptCount val="17"/>
                <c:pt idx="0">
                  <c:v>100</c:v>
                </c:pt>
                <c:pt idx="1">
                  <c:v>100</c:v>
                </c:pt>
                <c:pt idx="2">
                  <c:v>95.614035087719301</c:v>
                </c:pt>
                <c:pt idx="3">
                  <c:v>91.812865497076032</c:v>
                </c:pt>
                <c:pt idx="4">
                  <c:v>89.766081871345023</c:v>
                </c:pt>
                <c:pt idx="5">
                  <c:v>77.631578947368411</c:v>
                </c:pt>
                <c:pt idx="6">
                  <c:v>59.356725146198819</c:v>
                </c:pt>
                <c:pt idx="7">
                  <c:v>46.783625730994146</c:v>
                </c:pt>
                <c:pt idx="8">
                  <c:v>42.397660818713447</c:v>
                </c:pt>
                <c:pt idx="9">
                  <c:v>41.520467836257311</c:v>
                </c:pt>
                <c:pt idx="10">
                  <c:v>38.888888888888879</c:v>
                </c:pt>
                <c:pt idx="11">
                  <c:v>30.701754385964907</c:v>
                </c:pt>
                <c:pt idx="12">
                  <c:v>29.67836257309941</c:v>
                </c:pt>
                <c:pt idx="13">
                  <c:v>29.093567251461995</c:v>
                </c:pt>
                <c:pt idx="14">
                  <c:v>27.777777777777775</c:v>
                </c:pt>
                <c:pt idx="15">
                  <c:v>25.877192982456144</c:v>
                </c:pt>
                <c:pt idx="16">
                  <c:v>25.584795321637426</c:v>
                </c:pt>
              </c:numCache>
            </c:numRef>
          </c:yVal>
          <c:smooth val="0"/>
          <c:extLst>
            <c:ext xmlns:c16="http://schemas.microsoft.com/office/drawing/2014/chart" uri="{C3380CC4-5D6E-409C-BE32-E72D297353CC}">
              <c16:uniqueId val="{00000003-3240-44C6-91BF-116636901F29}"/>
            </c:ext>
          </c:extLst>
        </c:ser>
        <c:ser>
          <c:idx val="4"/>
          <c:order val="4"/>
          <c:tx>
            <c:v>200 kg/m³</c:v>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[3]C200!$E$11:$E$28</c:f>
              <c:numCache>
                <c:formatCode>General</c:formatCode>
                <c:ptCount val="18"/>
                <c:pt idx="1">
                  <c:v>60.000000195577741</c:v>
                </c:pt>
                <c:pt idx="2">
                  <c:v>300.00000034924597</c:v>
                </c:pt>
                <c:pt idx="3">
                  <c:v>600.00000006984919</c:v>
                </c:pt>
                <c:pt idx="4">
                  <c:v>899.99999979045242</c:v>
                </c:pt>
                <c:pt idx="5">
                  <c:v>1770.0000001117587</c:v>
                </c:pt>
                <c:pt idx="6">
                  <c:v>3599.9999997904524</c:v>
                </c:pt>
                <c:pt idx="7">
                  <c:v>7200.0000002095476</c:v>
                </c:pt>
                <c:pt idx="8">
                  <c:v>10800</c:v>
                </c:pt>
                <c:pt idx="9">
                  <c:v>14969.999999762513</c:v>
                </c:pt>
                <c:pt idx="10">
                  <c:v>19530.000000167638</c:v>
                </c:pt>
                <c:pt idx="11">
                  <c:v>86369.999999902211</c:v>
                </c:pt>
                <c:pt idx="12">
                  <c:v>161969.99999990221</c:v>
                </c:pt>
                <c:pt idx="13">
                  <c:v>173129.99999981839</c:v>
                </c:pt>
                <c:pt idx="14">
                  <c:v>260370.00000004191</c:v>
                </c:pt>
                <c:pt idx="15">
                  <c:v>678921.00000001956</c:v>
                </c:pt>
                <c:pt idx="16">
                  <c:v>765561.00000017323</c:v>
                </c:pt>
                <c:pt idx="17">
                  <c:v>864741.00000034086</c:v>
                </c:pt>
              </c:numCache>
            </c:numRef>
          </c:xVal>
          <c:yVal>
            <c:numRef>
              <c:f>[3]C200!$H$11:$H$28</c:f>
              <c:numCache>
                <c:formatCode>General</c:formatCode>
                <c:ptCount val="18"/>
                <c:pt idx="0">
                  <c:v>100</c:v>
                </c:pt>
                <c:pt idx="1">
                  <c:v>100</c:v>
                </c:pt>
                <c:pt idx="2">
                  <c:v>100</c:v>
                </c:pt>
                <c:pt idx="3">
                  <c:v>100</c:v>
                </c:pt>
                <c:pt idx="4">
                  <c:v>100</c:v>
                </c:pt>
                <c:pt idx="5">
                  <c:v>98.270893371757921</c:v>
                </c:pt>
                <c:pt idx="6">
                  <c:v>87.896253602305464</c:v>
                </c:pt>
                <c:pt idx="7">
                  <c:v>69.452449567723335</c:v>
                </c:pt>
                <c:pt idx="8">
                  <c:v>66.570605187319885</c:v>
                </c:pt>
                <c:pt idx="9">
                  <c:v>63.976945244956759</c:v>
                </c:pt>
                <c:pt idx="10">
                  <c:v>61.959654178674349</c:v>
                </c:pt>
                <c:pt idx="11">
                  <c:v>53.602305475504316</c:v>
                </c:pt>
                <c:pt idx="12">
                  <c:v>50.432276657060513</c:v>
                </c:pt>
                <c:pt idx="13">
                  <c:v>50.144092219020166</c:v>
                </c:pt>
                <c:pt idx="14">
                  <c:v>48.414985590778095</c:v>
                </c:pt>
                <c:pt idx="15">
                  <c:v>45.244956772334291</c:v>
                </c:pt>
                <c:pt idx="16">
                  <c:v>44.956772334293944</c:v>
                </c:pt>
                <c:pt idx="17">
                  <c:v>44.524495677233425</c:v>
                </c:pt>
              </c:numCache>
            </c:numRef>
          </c:yVal>
          <c:smooth val="0"/>
          <c:extLst>
            <c:ext xmlns:c16="http://schemas.microsoft.com/office/drawing/2014/chart" uri="{C3380CC4-5D6E-409C-BE32-E72D297353CC}">
              <c16:uniqueId val="{00000004-3240-44C6-91BF-116636901F29}"/>
            </c:ext>
          </c:extLst>
        </c:ser>
        <c:ser>
          <c:idx val="5"/>
          <c:order val="5"/>
          <c:tx>
            <c:v>300 kg/m³</c:v>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[3]C300!$E$11:$E$28</c:f>
              <c:numCache>
                <c:formatCode>General</c:formatCode>
                <c:ptCount val="18"/>
                <c:pt idx="1">
                  <c:v>60.000000195577741</c:v>
                </c:pt>
                <c:pt idx="2">
                  <c:v>300.00000034924597</c:v>
                </c:pt>
                <c:pt idx="3">
                  <c:v>600.00000006984919</c:v>
                </c:pt>
                <c:pt idx="4">
                  <c:v>899.99999979045242</c:v>
                </c:pt>
                <c:pt idx="5">
                  <c:v>1770.0000001117587</c:v>
                </c:pt>
                <c:pt idx="6">
                  <c:v>3599.9999997904524</c:v>
                </c:pt>
                <c:pt idx="7">
                  <c:v>7200.0000002095476</c:v>
                </c:pt>
                <c:pt idx="8">
                  <c:v>10800</c:v>
                </c:pt>
                <c:pt idx="9">
                  <c:v>14969.999999762513</c:v>
                </c:pt>
                <c:pt idx="10">
                  <c:v>19530.000000167638</c:v>
                </c:pt>
                <c:pt idx="11">
                  <c:v>86369.999999902211</c:v>
                </c:pt>
                <c:pt idx="12">
                  <c:v>161969.99999990221</c:v>
                </c:pt>
                <c:pt idx="13">
                  <c:v>173129.99999981839</c:v>
                </c:pt>
                <c:pt idx="14">
                  <c:v>260370.00000004191</c:v>
                </c:pt>
                <c:pt idx="15">
                  <c:v>678921.00000001956</c:v>
                </c:pt>
                <c:pt idx="16">
                  <c:v>765561.00000017323</c:v>
                </c:pt>
                <c:pt idx="17">
                  <c:v>864741.00000034086</c:v>
                </c:pt>
              </c:numCache>
            </c:numRef>
          </c:xVal>
          <c:yVal>
            <c:numRef>
              <c:f>[3]C300!$H$11:$H$28</c:f>
              <c:numCache>
                <c:formatCode>General</c:formatCode>
                <c:ptCount val="18"/>
                <c:pt idx="0">
                  <c:v>100</c:v>
                </c:pt>
                <c:pt idx="1">
                  <c:v>100</c:v>
                </c:pt>
                <c:pt idx="2">
                  <c:v>100</c:v>
                </c:pt>
                <c:pt idx="3">
                  <c:v>100</c:v>
                </c:pt>
                <c:pt idx="4">
                  <c:v>100</c:v>
                </c:pt>
                <c:pt idx="5">
                  <c:v>100</c:v>
                </c:pt>
                <c:pt idx="6">
                  <c:v>100</c:v>
                </c:pt>
                <c:pt idx="7">
                  <c:v>99.703264094955486</c:v>
                </c:pt>
                <c:pt idx="8">
                  <c:v>99.406528189910972</c:v>
                </c:pt>
                <c:pt idx="9">
                  <c:v>98.813056379821944</c:v>
                </c:pt>
                <c:pt idx="10">
                  <c:v>98.813056379821944</c:v>
                </c:pt>
                <c:pt idx="11">
                  <c:v>97.922848664688416</c:v>
                </c:pt>
                <c:pt idx="12">
                  <c:v>96.735905044510389</c:v>
                </c:pt>
                <c:pt idx="13">
                  <c:v>96.439169139465861</c:v>
                </c:pt>
                <c:pt idx="14">
                  <c:v>95.252225519287819</c:v>
                </c:pt>
                <c:pt idx="15">
                  <c:v>88.724035608308597</c:v>
                </c:pt>
                <c:pt idx="16">
                  <c:v>87.240356083086041</c:v>
                </c:pt>
                <c:pt idx="17">
                  <c:v>87.240356083086041</c:v>
                </c:pt>
              </c:numCache>
            </c:numRef>
          </c:yVal>
          <c:smooth val="0"/>
          <c:extLst>
            <c:ext xmlns:c16="http://schemas.microsoft.com/office/drawing/2014/chart" uri="{C3380CC4-5D6E-409C-BE32-E72D297353CC}">
              <c16:uniqueId val="{00000005-3240-44C6-91BF-116636901F29}"/>
            </c:ext>
          </c:extLst>
        </c:ser>
        <c:ser>
          <c:idx val="6"/>
          <c:order val="6"/>
          <c:tx>
            <c:v>Contraction point line</c:v>
          </c:tx>
          <c:spPr>
            <a:ln w="25400" cap="rnd">
              <a:solidFill>
                <a:sysClr val="windowText" lastClr="000000"/>
              </a:solidFill>
              <a:prstDash val="dash"/>
              <a:round/>
            </a:ln>
            <a:effectLst/>
          </c:spPr>
          <c:marker>
            <c:symbol val="circle"/>
            <c:size val="5"/>
            <c:spPr>
              <a:noFill/>
              <a:ln w="38100">
                <a:noFill/>
                <a:prstDash val="dash"/>
              </a:ln>
              <a:effectLst/>
            </c:spPr>
          </c:marker>
          <c:xVal>
            <c:numRef>
              <c:f>[3]Summary!$D$3:$D$8</c:f>
              <c:numCache>
                <c:formatCode>General</c:formatCode>
                <c:ptCount val="6"/>
                <c:pt idx="0">
                  <c:v>299.99999972060323</c:v>
                </c:pt>
                <c:pt idx="1">
                  <c:v>299.99999972060323</c:v>
                </c:pt>
                <c:pt idx="2">
                  <c:v>1800.0000002095476</c:v>
                </c:pt>
                <c:pt idx="3">
                  <c:v>7200.0000002095476</c:v>
                </c:pt>
                <c:pt idx="4">
                  <c:v>7200.0000002095476</c:v>
                </c:pt>
              </c:numCache>
            </c:numRef>
          </c:xVal>
          <c:yVal>
            <c:numRef>
              <c:f>[3]Summary!$E$3:$E$8</c:f>
              <c:numCache>
                <c:formatCode>General</c:formatCode>
                <c:ptCount val="6"/>
                <c:pt idx="0">
                  <c:v>6.8513119533527709</c:v>
                </c:pt>
                <c:pt idx="1">
                  <c:v>23.753665689149564</c:v>
                </c:pt>
                <c:pt idx="2">
                  <c:v>35</c:v>
                </c:pt>
                <c:pt idx="3">
                  <c:v>46.783625730994146</c:v>
                </c:pt>
                <c:pt idx="4">
                  <c:v>69.452449567723335</c:v>
                </c:pt>
              </c:numCache>
            </c:numRef>
          </c:yVal>
          <c:smooth val="0"/>
          <c:extLst>
            <c:ext xmlns:c16="http://schemas.microsoft.com/office/drawing/2014/chart" uri="{C3380CC4-5D6E-409C-BE32-E72D297353CC}">
              <c16:uniqueId val="{00000006-3240-44C6-91BF-116636901F29}"/>
            </c:ext>
          </c:extLst>
        </c:ser>
        <c:dLbls>
          <c:showLegendKey val="0"/>
          <c:showVal val="0"/>
          <c:showCatName val="0"/>
          <c:showSerName val="0"/>
          <c:showPercent val="0"/>
          <c:showBubbleSize val="0"/>
        </c:dLbls>
        <c:axId val="438520208"/>
        <c:axId val="438522168"/>
      </c:scatterChart>
      <c:valAx>
        <c:axId val="438520208"/>
        <c:scaling>
          <c:logBase val="10"/>
          <c:orientation val="minMax"/>
          <c:min val="10"/>
        </c:scaling>
        <c:delete val="0"/>
        <c:axPos val="b"/>
        <c:majorGridlines>
          <c:spPr>
            <a:ln w="25400" cap="flat" cmpd="sng" algn="ctr">
              <a:solidFill>
                <a:schemeClr val="tx1"/>
              </a:solidFill>
              <a:round/>
            </a:ln>
            <a:effectLst/>
          </c:spPr>
        </c:majorGridlines>
        <c:minorGridlines>
          <c:spPr>
            <a:ln w="9525" cap="flat" cmpd="sng" algn="ct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round/>
            </a:ln>
            <a:effectLst/>
          </c:spPr>
        </c:minorGridlines>
        <c:title>
          <c:tx>
            <c:rich>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r>
                  <a:rPr lang="nl-NL"/>
                  <a:t>Time (seconds)</a:t>
                </a:r>
              </a:p>
            </c:rich>
          </c:tx>
          <c:overlay val="0"/>
          <c:spPr>
            <a:noFill/>
            <a:ln>
              <a:noFill/>
            </a:ln>
            <a:effectLst/>
          </c:spPr>
          <c:txPr>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crossAx val="438522168"/>
        <c:crosses val="autoZero"/>
        <c:crossBetween val="midCat"/>
      </c:valAx>
      <c:valAx>
        <c:axId val="438522168"/>
        <c:scaling>
          <c:orientation val="minMax"/>
          <c:max val="105"/>
          <c:min val="0"/>
        </c:scaling>
        <c:delete val="0"/>
        <c:axPos val="l"/>
        <c:majorGridlines>
          <c:spPr>
            <a:ln w="25400" cap="flat" cmpd="sng" algn="ctr">
              <a:solidFill>
                <a:schemeClr val="tx1"/>
              </a:solidFill>
              <a:round/>
            </a:ln>
            <a:effectLst/>
          </c:spPr>
        </c:majorGridlines>
        <c:title>
          <c:tx>
            <c:rich>
              <a:bodyPr rot="-54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r>
                  <a:rPr lang="nl-NL"/>
                  <a:t>Ratio sediment height/water height (%)</a:t>
                </a:r>
              </a:p>
            </c:rich>
          </c:tx>
          <c:overlay val="0"/>
          <c:spPr>
            <a:noFill/>
            <a:ln>
              <a:noFill/>
            </a:ln>
            <a:effectLst/>
          </c:spPr>
          <c:txPr>
            <a:bodyPr rot="-54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lang="en-US" sz="1200" b="0" i="0" u="none" strike="noStrike" kern="1200" baseline="0">
                <a:solidFill>
                  <a:sysClr val="windowText" lastClr="000000"/>
                </a:solidFill>
                <a:latin typeface="+mn-lt"/>
                <a:ea typeface="+mn-ea"/>
                <a:cs typeface="+mn-cs"/>
              </a:defRPr>
            </a:pPr>
            <a:endParaRPr lang="nl-NL"/>
          </a:p>
        </c:txPr>
        <c:crossAx val="438520208"/>
        <c:crossesAt val="1.0000000000000002E-2"/>
        <c:crossBetween val="midCat"/>
      </c:valAx>
      <c:spPr>
        <a:noFill/>
        <a:ln w="76200">
          <a:noFill/>
        </a:ln>
        <a:effectLst/>
      </c:spPr>
    </c:plotArea>
    <c:legend>
      <c:legendPos val="r"/>
      <c:layout>
        <c:manualLayout>
          <c:xMode val="edge"/>
          <c:yMode val="edge"/>
          <c:x val="0.11078424675134611"/>
          <c:y val="0.36377070858223115"/>
          <c:w val="0.1507353437911689"/>
          <c:h val="0.48522084722366599"/>
        </c:manualLayout>
      </c:layout>
      <c:overlay val="0"/>
      <c:spPr>
        <a:solidFill>
          <a:schemeClr val="bg1"/>
        </a:solidFill>
        <a:ln w="6350">
          <a:solidFill>
            <a:schemeClr val="tx1"/>
          </a:solidFill>
        </a:ln>
        <a:effectLst/>
      </c:spPr>
      <c:txPr>
        <a:bodyPr rot="0" spcFirstLastPara="1" vertOverflow="ellipsis" vert="horz" wrap="square" anchor="ctr" anchorCtr="1"/>
        <a:lstStyle/>
        <a:p>
          <a:pPr>
            <a:defRPr lang="en-US" sz="1050" b="0" i="0" u="none" strike="noStrike" kern="1200" baseline="0">
              <a:solidFill>
                <a:sysClr val="windowText" lastClr="000000"/>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1200" b="0" i="0" u="none" strike="noStrike" kern="1200" baseline="0">
          <a:solidFill>
            <a:sysClr val="windowText" lastClr="000000"/>
          </a:solidFill>
          <a:latin typeface="+mn-lt"/>
          <a:ea typeface="+mn-ea"/>
          <a:cs typeface="+mn-cs"/>
        </a:defRPr>
      </a:pPr>
      <a:endParaRPr lang="nl-N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40" b="0" i="0" u="none" strike="noStrike" kern="1200" spc="0" baseline="0">
                <a:solidFill>
                  <a:sysClr val="windowText" lastClr="000000"/>
                </a:solidFill>
                <a:latin typeface="+mn-lt"/>
                <a:ea typeface="+mn-ea"/>
                <a:cs typeface="+mn-cs"/>
              </a:defRPr>
            </a:pPr>
            <a:r>
              <a:rPr lang="nl-NL"/>
              <a:t>Sample B5, sand%=24%</a:t>
            </a:r>
          </a:p>
        </c:rich>
      </c:tx>
      <c:overlay val="0"/>
      <c:spPr>
        <a:noFill/>
        <a:ln>
          <a:noFill/>
        </a:ln>
        <a:effectLst/>
      </c:spPr>
      <c:txPr>
        <a:bodyPr rot="0" spcFirstLastPara="1" vertOverflow="ellipsis" vert="horz" wrap="square" anchor="ctr" anchorCtr="1"/>
        <a:lstStyle/>
        <a:p>
          <a:pPr>
            <a:defRPr lang="en-US" sz="1440" b="0" i="0" u="none" strike="noStrike" kern="1200" spc="0" baseline="0">
              <a:solidFill>
                <a:sysClr val="windowText" lastClr="000000"/>
              </a:solidFill>
              <a:latin typeface="+mn-lt"/>
              <a:ea typeface="+mn-ea"/>
              <a:cs typeface="+mn-cs"/>
            </a:defRPr>
          </a:pPr>
          <a:endParaRPr lang="nl-NL"/>
        </a:p>
      </c:txPr>
    </c:title>
    <c:autoTitleDeleted val="0"/>
    <c:plotArea>
      <c:layout>
        <c:manualLayout>
          <c:layoutTarget val="inner"/>
          <c:xMode val="edge"/>
          <c:yMode val="edge"/>
          <c:x val="0.10593008142352812"/>
          <c:y val="0.10516117303419645"/>
          <c:w val="0.85121581846997563"/>
          <c:h val="0.74375311278515521"/>
        </c:manualLayout>
      </c:layout>
      <c:scatterChart>
        <c:scatterStyle val="lineMarker"/>
        <c:varyColors val="0"/>
        <c:ser>
          <c:idx val="0"/>
          <c:order val="0"/>
          <c:tx>
            <c:v>10 kg/m³</c:v>
          </c:tx>
          <c:spPr>
            <a:ln w="19050" cap="rnd">
              <a:solidFill>
                <a:srgbClr val="FF0000"/>
              </a:solidFill>
              <a:round/>
            </a:ln>
            <a:effectLst/>
          </c:spPr>
          <c:marker>
            <c:symbol val="circle"/>
            <c:size val="5"/>
            <c:spPr>
              <a:solidFill>
                <a:srgbClr val="FF0000"/>
              </a:solidFill>
              <a:ln w="19050">
                <a:solidFill>
                  <a:srgbClr val="FF0000"/>
                </a:solidFill>
              </a:ln>
              <a:effectLst/>
            </c:spPr>
          </c:marker>
          <c:xVal>
            <c:numRef>
              <c:f>[3]C10!$E$11:$E$31</c:f>
              <c:numCache>
                <c:formatCode>General</c:formatCode>
                <c:ptCount val="21"/>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86339.999999804422</c:v>
                </c:pt>
                <c:pt idx="12">
                  <c:v>167053.99999958463</c:v>
                </c:pt>
                <c:pt idx="13">
                  <c:v>596773.99999969639</c:v>
                </c:pt>
                <c:pt idx="14">
                  <c:v>683413.99999985006</c:v>
                </c:pt>
                <c:pt idx="15">
                  <c:v>785113.99999943096</c:v>
                </c:pt>
                <c:pt idx="16">
                  <c:v>858913.99999985006</c:v>
                </c:pt>
                <c:pt idx="17">
                  <c:v>1119433.9999997523</c:v>
                </c:pt>
              </c:numCache>
            </c:numRef>
          </c:xVal>
          <c:yVal>
            <c:numRef>
              <c:f>[3]C10!$J$11:$J$31</c:f>
              <c:numCache>
                <c:formatCode>General</c:formatCode>
                <c:ptCount val="21"/>
                <c:pt idx="0">
                  <c:v>10</c:v>
                </c:pt>
                <c:pt idx="1">
                  <c:v>10</c:v>
                </c:pt>
                <c:pt idx="2">
                  <c:v>145.95744680851061</c:v>
                </c:pt>
                <c:pt idx="3">
                  <c:v>145.95744680851061</c:v>
                </c:pt>
                <c:pt idx="4">
                  <c:v>149.13043478260869</c:v>
                </c:pt>
                <c:pt idx="5">
                  <c:v>155.90909090909088</c:v>
                </c:pt>
                <c:pt idx="6">
                  <c:v>155.90909090909088</c:v>
                </c:pt>
                <c:pt idx="7">
                  <c:v>163.33333333333331</c:v>
                </c:pt>
                <c:pt idx="8">
                  <c:v>171.5</c:v>
                </c:pt>
                <c:pt idx="9">
                  <c:v>171.5</c:v>
                </c:pt>
                <c:pt idx="10">
                  <c:v>171.5</c:v>
                </c:pt>
                <c:pt idx="11">
                  <c:v>190.55555555555554</c:v>
                </c:pt>
                <c:pt idx="12">
                  <c:v>214.37499999999997</c:v>
                </c:pt>
                <c:pt idx="13">
                  <c:v>228.66666666666663</c:v>
                </c:pt>
                <c:pt idx="14">
                  <c:v>245</c:v>
                </c:pt>
                <c:pt idx="15">
                  <c:v>245</c:v>
                </c:pt>
                <c:pt idx="16">
                  <c:v>245</c:v>
                </c:pt>
                <c:pt idx="17">
                  <c:v>311.81818181818176</c:v>
                </c:pt>
              </c:numCache>
            </c:numRef>
          </c:yVal>
          <c:smooth val="0"/>
          <c:extLst>
            <c:ext xmlns:c16="http://schemas.microsoft.com/office/drawing/2014/chart" uri="{C3380CC4-5D6E-409C-BE32-E72D297353CC}">
              <c16:uniqueId val="{00000000-8328-4E7D-8D3B-B2A10B1C04CB}"/>
            </c:ext>
          </c:extLst>
        </c:ser>
        <c:ser>
          <c:idx val="1"/>
          <c:order val="1"/>
          <c:tx>
            <c:v>20 kg/m³</c:v>
          </c:tx>
          <c:spPr>
            <a:ln w="19050" cap="rnd">
              <a:solidFill>
                <a:schemeClr val="accent2"/>
              </a:solidFill>
              <a:round/>
            </a:ln>
            <a:effectLst/>
          </c:spPr>
          <c:marker>
            <c:symbol val="circle"/>
            <c:size val="5"/>
            <c:spPr>
              <a:solidFill>
                <a:schemeClr val="accent2"/>
              </a:solidFill>
              <a:ln w="19050">
                <a:solidFill>
                  <a:schemeClr val="accent2"/>
                </a:solidFill>
              </a:ln>
              <a:effectLst/>
            </c:spPr>
          </c:marker>
          <c:xVal>
            <c:numRef>
              <c:f>[3]C20!$F$11:$F$34</c:f>
              <c:numCache>
                <c:formatCode>General</c:formatCode>
                <c:ptCount val="24"/>
                <c:pt idx="1">
                  <c:v>60.000000195577741</c:v>
                </c:pt>
                <c:pt idx="2">
                  <c:v>299.99999972060323</c:v>
                </c:pt>
                <c:pt idx="3">
                  <c:v>600.00000006984919</c:v>
                </c:pt>
                <c:pt idx="4">
                  <c:v>899.99999979045242</c:v>
                </c:pt>
                <c:pt idx="5">
                  <c:v>1754.0000001434237</c:v>
                </c:pt>
                <c:pt idx="6">
                  <c:v>3599.9999997904524</c:v>
                </c:pt>
                <c:pt idx="7">
                  <c:v>7200.0000002095476</c:v>
                </c:pt>
                <c:pt idx="8">
                  <c:v>10800</c:v>
                </c:pt>
                <c:pt idx="9">
                  <c:v>14399.999999790452</c:v>
                </c:pt>
                <c:pt idx="10">
                  <c:v>21600</c:v>
                </c:pt>
                <c:pt idx="11">
                  <c:v>86400</c:v>
                </c:pt>
                <c:pt idx="12">
                  <c:v>167113.99999978021</c:v>
                </c:pt>
                <c:pt idx="13">
                  <c:v>596833.99999989197</c:v>
                </c:pt>
                <c:pt idx="14">
                  <c:v>683474.00000004563</c:v>
                </c:pt>
                <c:pt idx="15">
                  <c:v>785173.99999962654</c:v>
                </c:pt>
                <c:pt idx="16">
                  <c:v>858974.00000004563</c:v>
                </c:pt>
                <c:pt idx="17">
                  <c:v>946693.99999994785</c:v>
                </c:pt>
              </c:numCache>
            </c:numRef>
          </c:xVal>
          <c:yVal>
            <c:numRef>
              <c:f>[3]C20!$K$11:$K$34</c:f>
              <c:numCache>
                <c:formatCode>General</c:formatCode>
                <c:ptCount val="24"/>
                <c:pt idx="0">
                  <c:v>20.000000000000004</c:v>
                </c:pt>
                <c:pt idx="1">
                  <c:v>19.999999999999996</c:v>
                </c:pt>
                <c:pt idx="2">
                  <c:v>84.197530864197518</c:v>
                </c:pt>
                <c:pt idx="3">
                  <c:v>127.47663551401868</c:v>
                </c:pt>
                <c:pt idx="4">
                  <c:v>148.26086956521738</c:v>
                </c:pt>
                <c:pt idx="5">
                  <c:v>166.34146341463412</c:v>
                </c:pt>
                <c:pt idx="6">
                  <c:v>172.65822784810123</c:v>
                </c:pt>
                <c:pt idx="7">
                  <c:v>184.32432432432427</c:v>
                </c:pt>
                <c:pt idx="8">
                  <c:v>194.85714285714283</c:v>
                </c:pt>
                <c:pt idx="9">
                  <c:v>197.68115942028982</c:v>
                </c:pt>
                <c:pt idx="10">
                  <c:v>213.12499999999997</c:v>
                </c:pt>
                <c:pt idx="11">
                  <c:v>252.59259259259252</c:v>
                </c:pt>
                <c:pt idx="12">
                  <c:v>272.79999999999995</c:v>
                </c:pt>
                <c:pt idx="13">
                  <c:v>340.99999999999994</c:v>
                </c:pt>
                <c:pt idx="14">
                  <c:v>340.99999999999994</c:v>
                </c:pt>
                <c:pt idx="15">
                  <c:v>349.74358974358972</c:v>
                </c:pt>
                <c:pt idx="16">
                  <c:v>349.74358974358972</c:v>
                </c:pt>
                <c:pt idx="17">
                  <c:v>378.8888888888888</c:v>
                </c:pt>
              </c:numCache>
            </c:numRef>
          </c:yVal>
          <c:smooth val="0"/>
          <c:extLst>
            <c:ext xmlns:c16="http://schemas.microsoft.com/office/drawing/2014/chart" uri="{C3380CC4-5D6E-409C-BE32-E72D297353CC}">
              <c16:uniqueId val="{00000001-8328-4E7D-8D3B-B2A10B1C04CB}"/>
            </c:ext>
          </c:extLst>
        </c:ser>
        <c:ser>
          <c:idx val="2"/>
          <c:order val="2"/>
          <c:tx>
            <c:v>50 kg/m³</c:v>
          </c:tx>
          <c:spPr>
            <a:ln w="19050" cap="rnd">
              <a:solidFill>
                <a:schemeClr val="accent3"/>
              </a:solidFill>
              <a:round/>
            </a:ln>
            <a:effectLst/>
          </c:spPr>
          <c:marker>
            <c:symbol val="circle"/>
            <c:size val="5"/>
            <c:spPr>
              <a:solidFill>
                <a:schemeClr val="accent3"/>
              </a:solidFill>
              <a:ln w="19050">
                <a:solidFill>
                  <a:schemeClr val="accent3"/>
                </a:solidFill>
              </a:ln>
              <a:effectLst/>
            </c:spPr>
          </c:marker>
          <c:xVal>
            <c:numRef>
              <c:f>[3]C50!$F$11:$F$27</c:f>
              <c:numCache>
                <c:formatCode>General</c:formatCode>
                <c:ptCount val="17"/>
                <c:pt idx="0">
                  <c:v>0</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86466.000000340864</c:v>
                </c:pt>
                <c:pt idx="12">
                  <c:v>105678.99999995716</c:v>
                </c:pt>
                <c:pt idx="13">
                  <c:v>183558.9999998454</c:v>
                </c:pt>
                <c:pt idx="14">
                  <c:v>275950.99999993108</c:v>
                </c:pt>
                <c:pt idx="15">
                  <c:v>518059.0000001248</c:v>
                </c:pt>
                <c:pt idx="16">
                  <c:v>602061.00000031292</c:v>
                </c:pt>
              </c:numCache>
            </c:numRef>
          </c:xVal>
          <c:yVal>
            <c:numRef>
              <c:f>[3]C50!$K$11:$K$27</c:f>
              <c:numCache>
                <c:formatCode>General</c:formatCode>
                <c:ptCount val="17"/>
                <c:pt idx="0">
                  <c:v>50</c:v>
                </c:pt>
                <c:pt idx="1">
                  <c:v>50</c:v>
                </c:pt>
                <c:pt idx="2">
                  <c:v>64.15094339622641</c:v>
                </c:pt>
                <c:pt idx="3">
                  <c:v>80.568720379146939</c:v>
                </c:pt>
                <c:pt idx="4">
                  <c:v>97.142857142857139</c:v>
                </c:pt>
                <c:pt idx="5">
                  <c:v>142.85714285714289</c:v>
                </c:pt>
                <c:pt idx="6">
                  <c:v>176.16580310880832</c:v>
                </c:pt>
                <c:pt idx="7">
                  <c:v>204.81927710843379</c:v>
                </c:pt>
                <c:pt idx="8">
                  <c:v>217.94871794871801</c:v>
                </c:pt>
                <c:pt idx="9">
                  <c:v>226.66666666666666</c:v>
                </c:pt>
                <c:pt idx="10">
                  <c:v>241.13475177304971</c:v>
                </c:pt>
                <c:pt idx="11">
                  <c:v>290.59829059829053</c:v>
                </c:pt>
                <c:pt idx="12">
                  <c:v>303.5714285714285</c:v>
                </c:pt>
                <c:pt idx="13">
                  <c:v>320.75471698113222</c:v>
                </c:pt>
                <c:pt idx="14">
                  <c:v>382.02247191011207</c:v>
                </c:pt>
                <c:pt idx="15">
                  <c:v>382.02247191011207</c:v>
                </c:pt>
                <c:pt idx="16">
                  <c:v>386.36363636363649</c:v>
                </c:pt>
              </c:numCache>
            </c:numRef>
          </c:yVal>
          <c:smooth val="0"/>
          <c:extLst>
            <c:ext xmlns:c16="http://schemas.microsoft.com/office/drawing/2014/chart" uri="{C3380CC4-5D6E-409C-BE32-E72D297353CC}">
              <c16:uniqueId val="{00000002-8328-4E7D-8D3B-B2A10B1C04CB}"/>
            </c:ext>
          </c:extLst>
        </c:ser>
        <c:ser>
          <c:idx val="3"/>
          <c:order val="3"/>
          <c:tx>
            <c:v>100 kg/m³</c:v>
          </c:tx>
          <c:spPr>
            <a:ln w="19050" cap="rnd">
              <a:solidFill>
                <a:schemeClr val="accent4"/>
              </a:solidFill>
              <a:round/>
            </a:ln>
            <a:effectLst/>
          </c:spPr>
          <c:marker>
            <c:symbol val="circle"/>
            <c:size val="5"/>
            <c:spPr>
              <a:solidFill>
                <a:schemeClr val="accent4"/>
              </a:solidFill>
              <a:ln w="19050">
                <a:solidFill>
                  <a:schemeClr val="accent4"/>
                </a:solidFill>
              </a:ln>
              <a:effectLst/>
            </c:spPr>
          </c:marker>
          <c:xVal>
            <c:numRef>
              <c:f>[3]C100!$F$11:$F$27</c:f>
              <c:numCache>
                <c:formatCode>General</c:formatCode>
                <c:ptCount val="17"/>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86345.999999949709</c:v>
                </c:pt>
                <c:pt idx="12">
                  <c:v>105558.999999566</c:v>
                </c:pt>
                <c:pt idx="13">
                  <c:v>183438.99999945424</c:v>
                </c:pt>
                <c:pt idx="14">
                  <c:v>275830.99999953993</c:v>
                </c:pt>
                <c:pt idx="15">
                  <c:v>517938.99999973364</c:v>
                </c:pt>
                <c:pt idx="16">
                  <c:v>601940.99999992177</c:v>
                </c:pt>
              </c:numCache>
            </c:numRef>
          </c:xVal>
          <c:yVal>
            <c:numRef>
              <c:f>[3]C100!$K$11:$K$27</c:f>
              <c:numCache>
                <c:formatCode>General</c:formatCode>
                <c:ptCount val="17"/>
                <c:pt idx="0">
                  <c:v>100</c:v>
                </c:pt>
                <c:pt idx="1">
                  <c:v>100</c:v>
                </c:pt>
                <c:pt idx="2">
                  <c:v>104.58715596330275</c:v>
                </c:pt>
                <c:pt idx="3">
                  <c:v>108.9171974522293</c:v>
                </c:pt>
                <c:pt idx="4">
                  <c:v>111.40065146579805</c:v>
                </c:pt>
                <c:pt idx="5">
                  <c:v>128.81355932203394</c:v>
                </c:pt>
                <c:pt idx="6">
                  <c:v>168.47290640394093</c:v>
                </c:pt>
                <c:pt idx="7">
                  <c:v>213.75000000000003</c:v>
                </c:pt>
                <c:pt idx="8">
                  <c:v>235.86206896551727</c:v>
                </c:pt>
                <c:pt idx="9">
                  <c:v>240.8450704225352</c:v>
                </c:pt>
                <c:pt idx="10">
                  <c:v>257.14285714285722</c:v>
                </c:pt>
                <c:pt idx="11">
                  <c:v>325.71428571428578</c:v>
                </c:pt>
                <c:pt idx="12">
                  <c:v>336.94581280788185</c:v>
                </c:pt>
                <c:pt idx="13">
                  <c:v>343.71859296482404</c:v>
                </c:pt>
                <c:pt idx="14">
                  <c:v>360</c:v>
                </c:pt>
                <c:pt idx="15">
                  <c:v>386.4406779661017</c:v>
                </c:pt>
                <c:pt idx="16">
                  <c:v>390.85714285714289</c:v>
                </c:pt>
              </c:numCache>
            </c:numRef>
          </c:yVal>
          <c:smooth val="0"/>
          <c:extLst>
            <c:ext xmlns:c16="http://schemas.microsoft.com/office/drawing/2014/chart" uri="{C3380CC4-5D6E-409C-BE32-E72D297353CC}">
              <c16:uniqueId val="{00000003-8328-4E7D-8D3B-B2A10B1C04CB}"/>
            </c:ext>
          </c:extLst>
        </c:ser>
        <c:ser>
          <c:idx val="4"/>
          <c:order val="4"/>
          <c:tx>
            <c:v>200 kg/m³</c:v>
          </c:tx>
          <c:spPr>
            <a:ln w="19050" cap="rnd">
              <a:solidFill>
                <a:schemeClr val="accent5"/>
              </a:solidFill>
              <a:round/>
            </a:ln>
            <a:effectLst/>
          </c:spPr>
          <c:marker>
            <c:symbol val="circle"/>
            <c:size val="5"/>
            <c:spPr>
              <a:solidFill>
                <a:schemeClr val="accent5"/>
              </a:solidFill>
              <a:ln w="19050">
                <a:solidFill>
                  <a:schemeClr val="accent5"/>
                </a:solidFill>
              </a:ln>
              <a:effectLst/>
            </c:spPr>
          </c:marker>
          <c:xVal>
            <c:numRef>
              <c:f>[3]C200!$E$11:$E$27</c:f>
              <c:numCache>
                <c:formatCode>General</c:formatCode>
                <c:ptCount val="17"/>
                <c:pt idx="1">
                  <c:v>60.000000195577741</c:v>
                </c:pt>
                <c:pt idx="2">
                  <c:v>300.00000034924597</c:v>
                </c:pt>
                <c:pt idx="3">
                  <c:v>600.00000006984919</c:v>
                </c:pt>
                <c:pt idx="4">
                  <c:v>899.99999979045242</c:v>
                </c:pt>
                <c:pt idx="5">
                  <c:v>1770.0000001117587</c:v>
                </c:pt>
                <c:pt idx="6">
                  <c:v>3599.9999997904524</c:v>
                </c:pt>
                <c:pt idx="7">
                  <c:v>7200.0000002095476</c:v>
                </c:pt>
                <c:pt idx="8">
                  <c:v>10800</c:v>
                </c:pt>
                <c:pt idx="9">
                  <c:v>14969.999999762513</c:v>
                </c:pt>
                <c:pt idx="10">
                  <c:v>19530.000000167638</c:v>
                </c:pt>
                <c:pt idx="11">
                  <c:v>86369.999999902211</c:v>
                </c:pt>
                <c:pt idx="12">
                  <c:v>161969.99999990221</c:v>
                </c:pt>
                <c:pt idx="13">
                  <c:v>173129.99999981839</c:v>
                </c:pt>
                <c:pt idx="14">
                  <c:v>260370.00000004191</c:v>
                </c:pt>
                <c:pt idx="15">
                  <c:v>678921.00000001956</c:v>
                </c:pt>
                <c:pt idx="16">
                  <c:v>765561.00000017323</c:v>
                </c:pt>
              </c:numCache>
            </c:numRef>
          </c:xVal>
          <c:yVal>
            <c:numRef>
              <c:f>[3]C200!$J$11:$J$27</c:f>
              <c:numCache>
                <c:formatCode>General</c:formatCode>
                <c:ptCount val="17"/>
                <c:pt idx="0">
                  <c:v>200</c:v>
                </c:pt>
                <c:pt idx="1">
                  <c:v>200</c:v>
                </c:pt>
                <c:pt idx="2">
                  <c:v>200</c:v>
                </c:pt>
                <c:pt idx="3">
                  <c:v>200</c:v>
                </c:pt>
                <c:pt idx="4">
                  <c:v>200</c:v>
                </c:pt>
                <c:pt idx="5">
                  <c:v>203.5190615835777</c:v>
                </c:pt>
                <c:pt idx="6">
                  <c:v>227.5409836065574</c:v>
                </c:pt>
                <c:pt idx="7">
                  <c:v>287.96680497925308</c:v>
                </c:pt>
                <c:pt idx="8">
                  <c:v>300.43290043290045</c:v>
                </c:pt>
                <c:pt idx="9">
                  <c:v>312.61261261261268</c:v>
                </c:pt>
                <c:pt idx="10">
                  <c:v>322.79069767441865</c:v>
                </c:pt>
                <c:pt idx="11">
                  <c:v>373.11827956989248</c:v>
                </c:pt>
                <c:pt idx="12">
                  <c:v>396.57142857142861</c:v>
                </c:pt>
                <c:pt idx="13">
                  <c:v>398.85057471264378</c:v>
                </c:pt>
                <c:pt idx="14">
                  <c:v>413.09523809523813</c:v>
                </c:pt>
                <c:pt idx="15">
                  <c:v>442.03821656050957</c:v>
                </c:pt>
                <c:pt idx="16">
                  <c:v>444.87179487179492</c:v>
                </c:pt>
              </c:numCache>
            </c:numRef>
          </c:yVal>
          <c:smooth val="0"/>
          <c:extLst>
            <c:ext xmlns:c16="http://schemas.microsoft.com/office/drawing/2014/chart" uri="{C3380CC4-5D6E-409C-BE32-E72D297353CC}">
              <c16:uniqueId val="{00000004-8328-4E7D-8D3B-B2A10B1C04CB}"/>
            </c:ext>
          </c:extLst>
        </c:ser>
        <c:ser>
          <c:idx val="5"/>
          <c:order val="5"/>
          <c:tx>
            <c:v>300 kg/m³</c:v>
          </c:tx>
          <c:spPr>
            <a:ln w="19050" cap="rnd">
              <a:solidFill>
                <a:schemeClr val="accent6"/>
              </a:solidFill>
              <a:round/>
            </a:ln>
            <a:effectLst/>
          </c:spPr>
          <c:marker>
            <c:symbol val="circle"/>
            <c:size val="5"/>
            <c:spPr>
              <a:solidFill>
                <a:schemeClr val="accent6"/>
              </a:solidFill>
              <a:ln w="19050">
                <a:solidFill>
                  <a:schemeClr val="accent6"/>
                </a:solidFill>
              </a:ln>
              <a:effectLst/>
            </c:spPr>
          </c:marker>
          <c:xVal>
            <c:numRef>
              <c:f>[3]C300!$E$11:$E$27</c:f>
              <c:numCache>
                <c:formatCode>General</c:formatCode>
                <c:ptCount val="17"/>
                <c:pt idx="1">
                  <c:v>60.000000195577741</c:v>
                </c:pt>
                <c:pt idx="2">
                  <c:v>300.00000034924597</c:v>
                </c:pt>
                <c:pt idx="3">
                  <c:v>600.00000006984919</c:v>
                </c:pt>
                <c:pt idx="4">
                  <c:v>899.99999979045242</c:v>
                </c:pt>
                <c:pt idx="5">
                  <c:v>1770.0000001117587</c:v>
                </c:pt>
                <c:pt idx="6">
                  <c:v>3599.9999997904524</c:v>
                </c:pt>
                <c:pt idx="7">
                  <c:v>7200.0000002095476</c:v>
                </c:pt>
                <c:pt idx="8">
                  <c:v>10800</c:v>
                </c:pt>
                <c:pt idx="9">
                  <c:v>14969.999999762513</c:v>
                </c:pt>
                <c:pt idx="10">
                  <c:v>19530.000000167638</c:v>
                </c:pt>
                <c:pt idx="11">
                  <c:v>86369.999999902211</c:v>
                </c:pt>
                <c:pt idx="12">
                  <c:v>161969.99999990221</c:v>
                </c:pt>
                <c:pt idx="13">
                  <c:v>173129.99999981839</c:v>
                </c:pt>
                <c:pt idx="14">
                  <c:v>260370.00000004191</c:v>
                </c:pt>
                <c:pt idx="15">
                  <c:v>678921.00000001956</c:v>
                </c:pt>
                <c:pt idx="16">
                  <c:v>765561.00000017323</c:v>
                </c:pt>
              </c:numCache>
            </c:numRef>
          </c:xVal>
          <c:yVal>
            <c:numRef>
              <c:f>[3]C300!$J$11:$J$27</c:f>
              <c:numCache>
                <c:formatCode>General</c:formatCode>
                <c:ptCount val="17"/>
                <c:pt idx="0">
                  <c:v>300</c:v>
                </c:pt>
                <c:pt idx="1">
                  <c:v>300</c:v>
                </c:pt>
                <c:pt idx="2">
                  <c:v>300</c:v>
                </c:pt>
                <c:pt idx="3">
                  <c:v>300</c:v>
                </c:pt>
                <c:pt idx="4">
                  <c:v>300</c:v>
                </c:pt>
                <c:pt idx="5">
                  <c:v>300</c:v>
                </c:pt>
                <c:pt idx="6">
                  <c:v>300</c:v>
                </c:pt>
                <c:pt idx="7">
                  <c:v>300.89285714285717</c:v>
                </c:pt>
                <c:pt idx="8">
                  <c:v>301.79104477611941</c:v>
                </c:pt>
                <c:pt idx="9">
                  <c:v>303.60360360360363</c:v>
                </c:pt>
                <c:pt idx="10">
                  <c:v>303.60360360360363</c:v>
                </c:pt>
                <c:pt idx="11">
                  <c:v>306.36363636363637</c:v>
                </c:pt>
                <c:pt idx="12">
                  <c:v>310.12269938650309</c:v>
                </c:pt>
                <c:pt idx="13">
                  <c:v>311.07692307692309</c:v>
                </c:pt>
                <c:pt idx="14">
                  <c:v>314.95327102803736</c:v>
                </c:pt>
                <c:pt idx="15">
                  <c:v>338.12709030100336</c:v>
                </c:pt>
                <c:pt idx="16">
                  <c:v>343.87755102040819</c:v>
                </c:pt>
              </c:numCache>
            </c:numRef>
          </c:yVal>
          <c:smooth val="0"/>
          <c:extLst>
            <c:ext xmlns:c16="http://schemas.microsoft.com/office/drawing/2014/chart" uri="{C3380CC4-5D6E-409C-BE32-E72D297353CC}">
              <c16:uniqueId val="{00000005-8328-4E7D-8D3B-B2A10B1C04CB}"/>
            </c:ext>
          </c:extLst>
        </c:ser>
        <c:dLbls>
          <c:showLegendKey val="0"/>
          <c:showVal val="0"/>
          <c:showCatName val="0"/>
          <c:showSerName val="0"/>
          <c:showPercent val="0"/>
          <c:showBubbleSize val="0"/>
        </c:dLbls>
        <c:axId val="438520208"/>
        <c:axId val="438522168"/>
        <c:extLst>
          <c:ext xmlns:c15="http://schemas.microsoft.com/office/drawing/2012/chart" uri="{02D57815-91ED-43cb-92C2-25804820EDAC}">
            <c15:filteredScatterSeries>
              <c15:ser>
                <c:idx val="6"/>
                <c:order val="6"/>
                <c:tx>
                  <c:v>Gelling point line</c:v>
                </c:tx>
                <c:spPr>
                  <a:ln w="38100" cap="rnd">
                    <a:solidFill>
                      <a:sysClr val="windowText" lastClr="000000"/>
                    </a:solidFill>
                    <a:prstDash val="dash"/>
                    <a:round/>
                  </a:ln>
                  <a:effectLst/>
                </c:spPr>
                <c:marker>
                  <c:symbol val="circle"/>
                  <c:size val="5"/>
                  <c:spPr>
                    <a:noFill/>
                    <a:ln w="38100">
                      <a:noFill/>
                      <a:prstDash val="dash"/>
                    </a:ln>
                    <a:effectLst/>
                  </c:spPr>
                </c:marker>
                <c:xVal>
                  <c:numRef>
                    <c:extLst>
                      <c:ext uri="{02D57815-91ED-43cb-92C2-25804820EDAC}">
                        <c15:formulaRef>
                          <c15:sqref>[3]Summary!$D$3:$D$8</c15:sqref>
                        </c15:formulaRef>
                      </c:ext>
                    </c:extLst>
                    <c:numCache>
                      <c:formatCode>General</c:formatCode>
                      <c:ptCount val="6"/>
                      <c:pt idx="0">
                        <c:v>299.99999972060323</c:v>
                      </c:pt>
                      <c:pt idx="1">
                        <c:v>299.99999972060323</c:v>
                      </c:pt>
                      <c:pt idx="2">
                        <c:v>1800.0000002095476</c:v>
                      </c:pt>
                      <c:pt idx="3">
                        <c:v>7200.0000002095476</c:v>
                      </c:pt>
                      <c:pt idx="4">
                        <c:v>7200.0000002095476</c:v>
                      </c:pt>
                    </c:numCache>
                  </c:numRef>
                </c:xVal>
                <c:yVal>
                  <c:numRef>
                    <c:extLst>
                      <c:ext uri="{02D57815-91ED-43cb-92C2-25804820EDAC}">
                        <c15:formulaRef>
                          <c15:sqref>[3]Summary!$F$3:$F$8</c15:sqref>
                        </c15:formulaRef>
                      </c:ext>
                    </c:extLst>
                    <c:numCache>
                      <c:formatCode>General</c:formatCode>
                      <c:ptCount val="6"/>
                      <c:pt idx="0">
                        <c:v>145.95744680851061</c:v>
                      </c:pt>
                      <c:pt idx="1">
                        <c:v>84.197530864197518</c:v>
                      </c:pt>
                      <c:pt idx="2">
                        <c:v>142.85714285714289</c:v>
                      </c:pt>
                      <c:pt idx="3">
                        <c:v>213.75000000000003</c:v>
                      </c:pt>
                      <c:pt idx="4">
                        <c:v>287.96680497925308</c:v>
                      </c:pt>
                      <c:pt idx="5">
                        <c:v>0</c:v>
                      </c:pt>
                    </c:numCache>
                  </c:numRef>
                </c:yVal>
                <c:smooth val="0"/>
                <c:extLst>
                  <c:ext xmlns:c16="http://schemas.microsoft.com/office/drawing/2014/chart" uri="{C3380CC4-5D6E-409C-BE32-E72D297353CC}">
                    <c16:uniqueId val="{00000006-8328-4E7D-8D3B-B2A10B1C04CB}"/>
                  </c:ext>
                </c:extLst>
              </c15:ser>
            </c15:filteredScatterSeries>
          </c:ext>
        </c:extLst>
      </c:scatterChart>
      <c:valAx>
        <c:axId val="438520208"/>
        <c:scaling>
          <c:logBase val="10"/>
          <c:orientation val="minMax"/>
          <c:min val="10"/>
        </c:scaling>
        <c:delete val="0"/>
        <c:axPos val="b"/>
        <c:majorGridlines>
          <c:spPr>
            <a:ln w="25400" cap="flat" cmpd="sng" algn="ctr">
              <a:solidFill>
                <a:schemeClr val="tx1"/>
              </a:solidFill>
              <a:round/>
            </a:ln>
            <a:effectLst/>
          </c:spPr>
        </c:majorGridlines>
        <c:minorGridlines>
          <c:spPr>
            <a:ln w="9525" cap="flat" cmpd="sng" algn="ct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round/>
            </a:ln>
            <a:effectLst/>
          </c:spPr>
        </c:minorGridlines>
        <c:title>
          <c:tx>
            <c:rich>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r>
                  <a:rPr lang="nl-NL"/>
                  <a:t>Time (seconds)</a:t>
                </a:r>
              </a:p>
            </c:rich>
          </c:tx>
          <c:overlay val="0"/>
          <c:spPr>
            <a:noFill/>
            <a:ln>
              <a:noFill/>
            </a:ln>
            <a:effectLst/>
          </c:spPr>
          <c:txPr>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crossAx val="438522168"/>
        <c:crosses val="autoZero"/>
        <c:crossBetween val="midCat"/>
      </c:valAx>
      <c:valAx>
        <c:axId val="438522168"/>
        <c:scaling>
          <c:orientation val="minMax"/>
          <c:max val="500"/>
          <c:min val="0"/>
        </c:scaling>
        <c:delete val="0"/>
        <c:axPos val="l"/>
        <c:majorGridlines>
          <c:spPr>
            <a:ln w="25400" cap="flat" cmpd="sng" algn="ctr">
              <a:solidFill>
                <a:schemeClr val="tx1"/>
              </a:solidFill>
              <a:round/>
            </a:ln>
            <a:effectLst/>
          </c:spPr>
        </c:majorGridlines>
        <c:title>
          <c:tx>
            <c:rich>
              <a:bodyPr rot="-54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r>
                  <a:rPr lang="nl-NL"/>
                  <a:t>Concnetration (kg/m³)</a:t>
                </a:r>
              </a:p>
            </c:rich>
          </c:tx>
          <c:layout>
            <c:manualLayout>
              <c:xMode val="edge"/>
              <c:yMode val="edge"/>
              <c:x val="1.3738894671433449E-2"/>
              <c:y val="0.28089728218334548"/>
            </c:manualLayout>
          </c:layout>
          <c:overlay val="0"/>
          <c:spPr>
            <a:noFill/>
            <a:ln>
              <a:noFill/>
            </a:ln>
            <a:effectLst/>
          </c:spPr>
          <c:txPr>
            <a:bodyPr rot="-54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lang="en-US" sz="1200" b="0" i="0" u="none" strike="noStrike" kern="1200" baseline="0">
                <a:solidFill>
                  <a:sysClr val="windowText" lastClr="000000"/>
                </a:solidFill>
                <a:latin typeface="+mn-lt"/>
                <a:ea typeface="+mn-ea"/>
                <a:cs typeface="+mn-cs"/>
              </a:defRPr>
            </a:pPr>
            <a:endParaRPr lang="nl-NL"/>
          </a:p>
        </c:txPr>
        <c:crossAx val="438520208"/>
        <c:crossesAt val="1.0000000000000002E-2"/>
        <c:crossBetween val="midCat"/>
      </c:valAx>
      <c:spPr>
        <a:noFill/>
        <a:ln>
          <a:noFill/>
        </a:ln>
        <a:effectLst/>
      </c:spPr>
    </c:plotArea>
    <c:legend>
      <c:legendPos val="l"/>
      <c:layout>
        <c:manualLayout>
          <c:xMode val="edge"/>
          <c:yMode val="edge"/>
          <c:x val="0.11537328465944001"/>
          <c:y val="0.1308166132575746"/>
          <c:w val="0.29155033056468738"/>
          <c:h val="0.18692937060317302"/>
        </c:manualLayout>
      </c:layout>
      <c:overlay val="1"/>
      <c:spPr>
        <a:solidFill>
          <a:schemeClr val="bg1"/>
        </a:solidFill>
        <a:ln w="6350">
          <a:solidFill>
            <a:schemeClr val="tx1"/>
          </a:solidFill>
        </a:ln>
        <a:effectLst/>
      </c:spPr>
      <c:txPr>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1200" b="0" i="0" u="none" strike="noStrike" kern="1200" baseline="0">
          <a:solidFill>
            <a:sysClr val="windowText" lastClr="000000"/>
          </a:solidFill>
          <a:latin typeface="+mn-lt"/>
          <a:ea typeface="+mn-ea"/>
          <a:cs typeface="+mn-cs"/>
        </a:defRPr>
      </a:pPr>
      <a:endParaRPr lang="nl-N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0" i="0" u="none" strike="noStrike" kern="1200" spc="0" baseline="0">
                <a:solidFill>
                  <a:sysClr val="windowText" lastClr="000000"/>
                </a:solidFill>
                <a:latin typeface="+mn-lt"/>
                <a:ea typeface="+mn-ea"/>
                <a:cs typeface="+mn-cs"/>
              </a:defRPr>
            </a:pPr>
            <a:r>
              <a:rPr lang="en-US" sz="1400"/>
              <a:t>Sample PA1, sand%=4%</a:t>
            </a:r>
          </a:p>
        </c:rich>
      </c:tx>
      <c:overlay val="0"/>
      <c:spPr>
        <a:noFill/>
        <a:ln>
          <a:noFill/>
        </a:ln>
        <a:effectLst/>
      </c:spPr>
      <c:txPr>
        <a:bodyPr rot="0" spcFirstLastPara="1" vertOverflow="ellipsis" vert="horz" wrap="square" anchor="ctr" anchorCtr="1"/>
        <a:lstStyle/>
        <a:p>
          <a:pPr>
            <a:defRPr lang="en-US" sz="1400" b="0" i="0" u="none" strike="noStrike" kern="1200" spc="0" baseline="0">
              <a:solidFill>
                <a:sysClr val="windowText" lastClr="000000"/>
              </a:solidFill>
              <a:latin typeface="+mn-lt"/>
              <a:ea typeface="+mn-ea"/>
              <a:cs typeface="+mn-cs"/>
            </a:defRPr>
          </a:pPr>
          <a:endParaRPr lang="nl-NL"/>
        </a:p>
      </c:txPr>
    </c:title>
    <c:autoTitleDeleted val="0"/>
    <c:plotArea>
      <c:layout>
        <c:manualLayout>
          <c:layoutTarget val="inner"/>
          <c:xMode val="edge"/>
          <c:yMode val="edge"/>
          <c:x val="9.4663488179869512E-2"/>
          <c:y val="8.9476694403307466E-2"/>
          <c:w val="0.86248249434677782"/>
          <c:h val="0.76665565030314964"/>
        </c:manualLayout>
      </c:layout>
      <c:scatterChart>
        <c:scatterStyle val="lineMarker"/>
        <c:varyColors val="0"/>
        <c:ser>
          <c:idx val="0"/>
          <c:order val="0"/>
          <c:tx>
            <c:strRef>
              <c:f>[4]Summary!$C$3</c:f>
              <c:strCache>
                <c:ptCount val="1"/>
                <c:pt idx="0">
                  <c:v>10 kg/m3</c:v>
                </c:pt>
              </c:strCache>
            </c:strRef>
          </c:tx>
          <c:spPr>
            <a:ln w="19050" cap="rnd">
              <a:solidFill>
                <a:srgbClr val="FF0000"/>
              </a:solidFill>
              <a:round/>
            </a:ln>
            <a:effectLst/>
          </c:spPr>
          <c:marker>
            <c:symbol val="circle"/>
            <c:size val="5"/>
            <c:spPr>
              <a:solidFill>
                <a:srgbClr val="FF0000"/>
              </a:solidFill>
              <a:ln w="9525">
                <a:solidFill>
                  <a:srgbClr val="FF0000"/>
                </a:solidFill>
              </a:ln>
              <a:effectLst/>
            </c:spPr>
          </c:marker>
          <c:xVal>
            <c:numRef>
              <c:f>([4]C10!$E$11:$E$12,[4]C10!$E$14:$E$27)</c:f>
              <c:numCache>
                <c:formatCode>General</c:formatCode>
                <c:ptCount val="16"/>
                <c:pt idx="1">
                  <c:v>60.000000195577741</c:v>
                </c:pt>
                <c:pt idx="2">
                  <c:v>600.00000006984919</c:v>
                </c:pt>
                <c:pt idx="3">
                  <c:v>900.00000041909516</c:v>
                </c:pt>
                <c:pt idx="4">
                  <c:v>1800.0000002095476</c:v>
                </c:pt>
                <c:pt idx="5">
                  <c:v>3600.0000004190952</c:v>
                </c:pt>
                <c:pt idx="6">
                  <c:v>7200.0000002095476</c:v>
                </c:pt>
                <c:pt idx="7">
                  <c:v>10800</c:v>
                </c:pt>
                <c:pt idx="8">
                  <c:v>14400.000000419095</c:v>
                </c:pt>
                <c:pt idx="9">
                  <c:v>19800.000000419095</c:v>
                </c:pt>
                <c:pt idx="10">
                  <c:v>75004.000000236556</c:v>
                </c:pt>
                <c:pt idx="11">
                  <c:v>106624.00000020862</c:v>
                </c:pt>
                <c:pt idx="12">
                  <c:v>172811.00000005681</c:v>
                </c:pt>
                <c:pt idx="13">
                  <c:v>432679.99999991152</c:v>
                </c:pt>
                <c:pt idx="14">
                  <c:v>519673.00000023097</c:v>
                </c:pt>
                <c:pt idx="15">
                  <c:v>606157.99999998417</c:v>
                </c:pt>
              </c:numCache>
            </c:numRef>
          </c:xVal>
          <c:yVal>
            <c:numRef>
              <c:f>([4]C10!$H$11:$H$12,[4]C10!$H$14:$H$27)</c:f>
              <c:numCache>
                <c:formatCode>General</c:formatCode>
                <c:ptCount val="16"/>
                <c:pt idx="0">
                  <c:v>100</c:v>
                </c:pt>
                <c:pt idx="1">
                  <c:v>100</c:v>
                </c:pt>
                <c:pt idx="2">
                  <c:v>13.274336283185843</c:v>
                </c:pt>
                <c:pt idx="3">
                  <c:v>11.504424778761061</c:v>
                </c:pt>
                <c:pt idx="4">
                  <c:v>9.2920353982300892</c:v>
                </c:pt>
                <c:pt idx="5">
                  <c:v>6.0471976401179939</c:v>
                </c:pt>
                <c:pt idx="6">
                  <c:v>5.8997050147492622</c:v>
                </c:pt>
                <c:pt idx="7">
                  <c:v>5.8997050147492622</c:v>
                </c:pt>
                <c:pt idx="8">
                  <c:v>5.7817109144542771</c:v>
                </c:pt>
                <c:pt idx="9">
                  <c:v>5.3097345132743365</c:v>
                </c:pt>
                <c:pt idx="10">
                  <c:v>4.8672566371681416</c:v>
                </c:pt>
                <c:pt idx="11">
                  <c:v>4.7197640117994109</c:v>
                </c:pt>
                <c:pt idx="12">
                  <c:v>4.277286135693215</c:v>
                </c:pt>
                <c:pt idx="13">
                  <c:v>2.9498525073746311</c:v>
                </c:pt>
                <c:pt idx="14">
                  <c:v>2.9498525073746311</c:v>
                </c:pt>
                <c:pt idx="15">
                  <c:v>2.8023598820058995</c:v>
                </c:pt>
              </c:numCache>
            </c:numRef>
          </c:yVal>
          <c:smooth val="0"/>
          <c:extLst>
            <c:ext xmlns:c16="http://schemas.microsoft.com/office/drawing/2014/chart" uri="{C3380CC4-5D6E-409C-BE32-E72D297353CC}">
              <c16:uniqueId val="{00000000-4C5D-4A6B-93DE-315CC70F95B5}"/>
            </c:ext>
          </c:extLst>
        </c:ser>
        <c:ser>
          <c:idx val="1"/>
          <c:order val="1"/>
          <c:tx>
            <c:v>20 kg/m3</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([4]C20!$F$11:$F$12,[4]C20!$F$14:$F$27)</c:f>
              <c:numCache>
                <c:formatCode>General</c:formatCode>
                <c:ptCount val="16"/>
                <c:pt idx="1">
                  <c:v>120.00000039115548</c:v>
                </c:pt>
                <c:pt idx="2">
                  <c:v>660.00000026542693</c:v>
                </c:pt>
                <c:pt idx="3">
                  <c:v>959.99999998603016</c:v>
                </c:pt>
                <c:pt idx="4">
                  <c:v>1860.0000004051253</c:v>
                </c:pt>
                <c:pt idx="5">
                  <c:v>3659.9999999860302</c:v>
                </c:pt>
                <c:pt idx="6">
                  <c:v>7260.0000004051253</c:v>
                </c:pt>
                <c:pt idx="7">
                  <c:v>10860.000000195578</c:v>
                </c:pt>
                <c:pt idx="8">
                  <c:v>14459.99999998603</c:v>
                </c:pt>
                <c:pt idx="9">
                  <c:v>19804.000000096858</c:v>
                </c:pt>
                <c:pt idx="10">
                  <c:v>75064.000000432134</c:v>
                </c:pt>
                <c:pt idx="11">
                  <c:v>106743.99999997113</c:v>
                </c:pt>
                <c:pt idx="12">
                  <c:v>172828.00000025891</c:v>
                </c:pt>
                <c:pt idx="13">
                  <c:v>432624.00000002235</c:v>
                </c:pt>
                <c:pt idx="14">
                  <c:v>519598.00000030082</c:v>
                </c:pt>
                <c:pt idx="15">
                  <c:v>606213.00000026822</c:v>
                </c:pt>
              </c:numCache>
            </c:numRef>
          </c:xVal>
          <c:yVal>
            <c:numRef>
              <c:f>([4]C20!$I$11:$I$12,[4]C20!$I$14:$I$27)</c:f>
              <c:numCache>
                <c:formatCode>General</c:formatCode>
                <c:ptCount val="16"/>
                <c:pt idx="0">
                  <c:v>100</c:v>
                </c:pt>
                <c:pt idx="1">
                  <c:v>100</c:v>
                </c:pt>
                <c:pt idx="2">
                  <c:v>38.709677419354854</c:v>
                </c:pt>
                <c:pt idx="3">
                  <c:v>28.152492668621708</c:v>
                </c:pt>
                <c:pt idx="4">
                  <c:v>20.234604105571847</c:v>
                </c:pt>
                <c:pt idx="5">
                  <c:v>16.422287390029332</c:v>
                </c:pt>
                <c:pt idx="6">
                  <c:v>15.835777126099707</c:v>
                </c:pt>
                <c:pt idx="7">
                  <c:v>11.730205278592377</c:v>
                </c:pt>
                <c:pt idx="8">
                  <c:v>11.290322580645167</c:v>
                </c:pt>
                <c:pt idx="9">
                  <c:v>10.26392961876833</c:v>
                </c:pt>
                <c:pt idx="10">
                  <c:v>8.6510263929618869</c:v>
                </c:pt>
                <c:pt idx="11">
                  <c:v>8.3577712609970725</c:v>
                </c:pt>
                <c:pt idx="12">
                  <c:v>7.3313782991202361</c:v>
                </c:pt>
                <c:pt idx="13">
                  <c:v>6.1583577712610023</c:v>
                </c:pt>
                <c:pt idx="14">
                  <c:v>6.1583577712610023</c:v>
                </c:pt>
                <c:pt idx="15">
                  <c:v>6.0117302052785853</c:v>
                </c:pt>
              </c:numCache>
            </c:numRef>
          </c:yVal>
          <c:smooth val="0"/>
          <c:extLst>
            <c:ext xmlns:c16="http://schemas.microsoft.com/office/drawing/2014/chart" uri="{C3380CC4-5D6E-409C-BE32-E72D297353CC}">
              <c16:uniqueId val="{00000001-4C5D-4A6B-93DE-315CC70F95B5}"/>
            </c:ext>
          </c:extLst>
        </c:ser>
        <c:ser>
          <c:idx val="2"/>
          <c:order val="2"/>
          <c:tx>
            <c:v>50 kg/m3</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[4]C50!$F$11:$F$27</c:f>
              <c:numCache>
                <c:formatCode>General</c:formatCode>
                <c:ptCount val="17"/>
                <c:pt idx="0">
                  <c:v>0</c:v>
                </c:pt>
                <c:pt idx="1">
                  <c:v>60.000000195577741</c:v>
                </c:pt>
                <c:pt idx="2">
                  <c:v>300.00000034924597</c:v>
                </c:pt>
                <c:pt idx="3">
                  <c:v>600.00000006984919</c:v>
                </c:pt>
                <c:pt idx="4">
                  <c:v>899.99999979045242</c:v>
                </c:pt>
                <c:pt idx="5">
                  <c:v>1800.0000002095476</c:v>
                </c:pt>
                <c:pt idx="6">
                  <c:v>3551.9999998854473</c:v>
                </c:pt>
                <c:pt idx="7">
                  <c:v>7152.0000003045425</c:v>
                </c:pt>
                <c:pt idx="8">
                  <c:v>10752.005000319332</c:v>
                </c:pt>
                <c:pt idx="9">
                  <c:v>14352.010000334121</c:v>
                </c:pt>
                <c:pt idx="10">
                  <c:v>19447.999999858439</c:v>
                </c:pt>
                <c:pt idx="11">
                  <c:v>74652.000000304542</c:v>
                </c:pt>
                <c:pt idx="12">
                  <c:v>106392.00000003912</c:v>
                </c:pt>
                <c:pt idx="13">
                  <c:v>172522.99999999814</c:v>
                </c:pt>
                <c:pt idx="14">
                  <c:v>432156.00000000559</c:v>
                </c:pt>
                <c:pt idx="15">
                  <c:v>519145.00000001863</c:v>
                </c:pt>
                <c:pt idx="16">
                  <c:v>605900.00000002328</c:v>
                </c:pt>
              </c:numCache>
            </c:numRef>
          </c:xVal>
          <c:yVal>
            <c:numRef>
              <c:f>[4]C50!$I$11:$I$27</c:f>
              <c:numCache>
                <c:formatCode>General</c:formatCode>
                <c:ptCount val="17"/>
                <c:pt idx="0">
                  <c:v>100</c:v>
                </c:pt>
                <c:pt idx="1">
                  <c:v>99.999999999999972</c:v>
                </c:pt>
                <c:pt idx="2">
                  <c:v>90.265486725663678</c:v>
                </c:pt>
                <c:pt idx="3">
                  <c:v>81.710914454277287</c:v>
                </c:pt>
                <c:pt idx="4">
                  <c:v>74.631268436578154</c:v>
                </c:pt>
                <c:pt idx="5">
                  <c:v>55.752212389380539</c:v>
                </c:pt>
                <c:pt idx="6">
                  <c:v>41.002949852507363</c:v>
                </c:pt>
                <c:pt idx="7">
                  <c:v>31.268436578171087</c:v>
                </c:pt>
                <c:pt idx="8">
                  <c:v>28.023598820058993</c:v>
                </c:pt>
                <c:pt idx="9">
                  <c:v>26.25368731563421</c:v>
                </c:pt>
                <c:pt idx="10">
                  <c:v>24.188790560471983</c:v>
                </c:pt>
                <c:pt idx="11">
                  <c:v>18.28908554572272</c:v>
                </c:pt>
                <c:pt idx="12">
                  <c:v>17.256637168141594</c:v>
                </c:pt>
                <c:pt idx="13">
                  <c:v>15.929203539823003</c:v>
                </c:pt>
                <c:pt idx="14">
                  <c:v>13.864306784660773</c:v>
                </c:pt>
                <c:pt idx="15">
                  <c:v>13.569321533923306</c:v>
                </c:pt>
                <c:pt idx="16">
                  <c:v>13.421828908554561</c:v>
                </c:pt>
              </c:numCache>
            </c:numRef>
          </c:yVal>
          <c:smooth val="0"/>
          <c:extLst>
            <c:ext xmlns:c16="http://schemas.microsoft.com/office/drawing/2014/chart" uri="{C3380CC4-5D6E-409C-BE32-E72D297353CC}">
              <c16:uniqueId val="{00000002-4C5D-4A6B-93DE-315CC70F95B5}"/>
            </c:ext>
          </c:extLst>
        </c:ser>
        <c:ser>
          <c:idx val="3"/>
          <c:order val="3"/>
          <c:tx>
            <c:v>100 kg/m3</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[4]C100!$E$11:$E$27</c:f>
              <c:numCache>
                <c:formatCode>General</c:formatCode>
                <c:ptCount val="17"/>
                <c:pt idx="1">
                  <c:v>60.000000195577741</c:v>
                </c:pt>
                <c:pt idx="2">
                  <c:v>299.99999972060323</c:v>
                </c:pt>
                <c:pt idx="3">
                  <c:v>600.00000006984919</c:v>
                </c:pt>
                <c:pt idx="4">
                  <c:v>899.99999979045242</c:v>
                </c:pt>
                <c:pt idx="5">
                  <c:v>1800.0000002095476</c:v>
                </c:pt>
                <c:pt idx="6">
                  <c:v>3599.9999997904524</c:v>
                </c:pt>
                <c:pt idx="7">
                  <c:v>7200.0000002095476</c:v>
                </c:pt>
                <c:pt idx="8">
                  <c:v>10800.004999595694</c:v>
                </c:pt>
                <c:pt idx="9">
                  <c:v>14400.009999610484</c:v>
                </c:pt>
                <c:pt idx="10">
                  <c:v>19391.999999969266</c:v>
                </c:pt>
                <c:pt idx="11">
                  <c:v>74651.9999996759</c:v>
                </c:pt>
                <c:pt idx="12">
                  <c:v>106392.00000003912</c:v>
                </c:pt>
                <c:pt idx="13">
                  <c:v>172462.00000019744</c:v>
                </c:pt>
                <c:pt idx="14">
                  <c:v>432060.9999998007</c:v>
                </c:pt>
                <c:pt idx="15">
                  <c:v>519060.99999987055</c:v>
                </c:pt>
                <c:pt idx="16">
                  <c:v>605876.00000007078</c:v>
                </c:pt>
              </c:numCache>
            </c:numRef>
          </c:xVal>
          <c:yVal>
            <c:numRef>
              <c:f>[4]C100!$H$11:$H$27</c:f>
              <c:numCache>
                <c:formatCode>General</c:formatCode>
                <c:ptCount val="17"/>
                <c:pt idx="0">
                  <c:v>100</c:v>
                </c:pt>
                <c:pt idx="1">
                  <c:v>100</c:v>
                </c:pt>
                <c:pt idx="2">
                  <c:v>97.093023255813947</c:v>
                </c:pt>
                <c:pt idx="3">
                  <c:v>93.023255813953483</c:v>
                </c:pt>
                <c:pt idx="4">
                  <c:v>88.95348837209302</c:v>
                </c:pt>
                <c:pt idx="5">
                  <c:v>77.761627906976756</c:v>
                </c:pt>
                <c:pt idx="6">
                  <c:v>57.558139534883722</c:v>
                </c:pt>
                <c:pt idx="7">
                  <c:v>48.255813953488378</c:v>
                </c:pt>
                <c:pt idx="8">
                  <c:v>44.767441860465119</c:v>
                </c:pt>
                <c:pt idx="9">
                  <c:v>42.441860465116285</c:v>
                </c:pt>
                <c:pt idx="10">
                  <c:v>40.406976744186053</c:v>
                </c:pt>
                <c:pt idx="11">
                  <c:v>32.558139534883715</c:v>
                </c:pt>
                <c:pt idx="12">
                  <c:v>31.104651162790699</c:v>
                </c:pt>
                <c:pt idx="13">
                  <c:v>28.779069767441861</c:v>
                </c:pt>
                <c:pt idx="14">
                  <c:v>25.581395348837212</c:v>
                </c:pt>
                <c:pt idx="15">
                  <c:v>25.290697674418606</c:v>
                </c:pt>
                <c:pt idx="16">
                  <c:v>25</c:v>
                </c:pt>
              </c:numCache>
            </c:numRef>
          </c:yVal>
          <c:smooth val="0"/>
          <c:extLst>
            <c:ext xmlns:c16="http://schemas.microsoft.com/office/drawing/2014/chart" uri="{C3380CC4-5D6E-409C-BE32-E72D297353CC}">
              <c16:uniqueId val="{00000003-4C5D-4A6B-93DE-315CC70F95B5}"/>
            </c:ext>
          </c:extLst>
        </c:ser>
        <c:ser>
          <c:idx val="4"/>
          <c:order val="4"/>
          <c:tx>
            <c:v>200 kg/m3</c:v>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[4]C200!$E$11:$E$27</c:f>
              <c:numCache>
                <c:formatCode>General</c:formatCode>
                <c:ptCount val="17"/>
                <c:pt idx="1">
                  <c:v>60.000000195577741</c:v>
                </c:pt>
                <c:pt idx="2">
                  <c:v>299.99999972060323</c:v>
                </c:pt>
                <c:pt idx="3">
                  <c:v>600.00000006984919</c:v>
                </c:pt>
                <c:pt idx="4">
                  <c:v>899.99999979045242</c:v>
                </c:pt>
                <c:pt idx="5">
                  <c:v>1800.0000002095476</c:v>
                </c:pt>
                <c:pt idx="6">
                  <c:v>3575.9999998379499</c:v>
                </c:pt>
                <c:pt idx="7">
                  <c:v>7175.9999996284023</c:v>
                </c:pt>
                <c:pt idx="8">
                  <c:v>10775.99499982316</c:v>
                </c:pt>
                <c:pt idx="9">
                  <c:v>14375.995000242256</c:v>
                </c:pt>
                <c:pt idx="10">
                  <c:v>19056.000000005588</c:v>
                </c:pt>
                <c:pt idx="11">
                  <c:v>74375.999999907799</c:v>
                </c:pt>
                <c:pt idx="12">
                  <c:v>106056.00000007544</c:v>
                </c:pt>
                <c:pt idx="13">
                  <c:v>172190.99999971222</c:v>
                </c:pt>
                <c:pt idx="14">
                  <c:v>431159.99999977648</c:v>
                </c:pt>
                <c:pt idx="15">
                  <c:v>518684.99999998603</c:v>
                </c:pt>
                <c:pt idx="16">
                  <c:v>605594.00000015739</c:v>
                </c:pt>
              </c:numCache>
            </c:numRef>
          </c:xVal>
          <c:yVal>
            <c:numRef>
              <c:f>[4]C200!$H$11:$H$27</c:f>
              <c:numCache>
                <c:formatCode>General</c:formatCode>
                <c:ptCount val="17"/>
                <c:pt idx="0">
                  <c:v>100</c:v>
                </c:pt>
                <c:pt idx="1">
                  <c:v>100</c:v>
                </c:pt>
                <c:pt idx="2">
                  <c:v>100</c:v>
                </c:pt>
                <c:pt idx="3">
                  <c:v>100</c:v>
                </c:pt>
                <c:pt idx="4">
                  <c:v>100</c:v>
                </c:pt>
                <c:pt idx="5">
                  <c:v>99.705014749262531</c:v>
                </c:pt>
                <c:pt idx="6">
                  <c:v>94.395280235988196</c:v>
                </c:pt>
                <c:pt idx="7">
                  <c:v>89.08554572271386</c:v>
                </c:pt>
                <c:pt idx="8">
                  <c:v>86.135693215339231</c:v>
                </c:pt>
                <c:pt idx="9">
                  <c:v>84.218289085545734</c:v>
                </c:pt>
                <c:pt idx="10">
                  <c:v>82.30088495575221</c:v>
                </c:pt>
                <c:pt idx="11">
                  <c:v>72.271386430678461</c:v>
                </c:pt>
                <c:pt idx="12">
                  <c:v>69.321533923303832</c:v>
                </c:pt>
                <c:pt idx="13">
                  <c:v>64.749262536873147</c:v>
                </c:pt>
                <c:pt idx="14">
                  <c:v>53.687315634218294</c:v>
                </c:pt>
                <c:pt idx="15">
                  <c:v>51.622418879056056</c:v>
                </c:pt>
                <c:pt idx="16">
                  <c:v>50.147492625368741</c:v>
                </c:pt>
              </c:numCache>
            </c:numRef>
          </c:yVal>
          <c:smooth val="0"/>
          <c:extLst>
            <c:ext xmlns:c16="http://schemas.microsoft.com/office/drawing/2014/chart" uri="{C3380CC4-5D6E-409C-BE32-E72D297353CC}">
              <c16:uniqueId val="{00000004-4C5D-4A6B-93DE-315CC70F95B5}"/>
            </c:ext>
          </c:extLst>
        </c:ser>
        <c:ser>
          <c:idx val="5"/>
          <c:order val="5"/>
          <c:tx>
            <c:v>300 kg/m3</c:v>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[4]C300!$E$11:$E$27</c:f>
              <c:numCache>
                <c:formatCode>General</c:formatCode>
                <c:ptCount val="17"/>
                <c:pt idx="1">
                  <c:v>59.999999566935003</c:v>
                </c:pt>
                <c:pt idx="2">
                  <c:v>299.99999972060323</c:v>
                </c:pt>
                <c:pt idx="3">
                  <c:v>599.99999944120646</c:v>
                </c:pt>
                <c:pt idx="4">
                  <c:v>1139.9999999441206</c:v>
                </c:pt>
                <c:pt idx="5">
                  <c:v>1799.9999995809048</c:v>
                </c:pt>
                <c:pt idx="6">
                  <c:v>3575.9999998379499</c:v>
                </c:pt>
                <c:pt idx="7">
                  <c:v>7175.9999996284023</c:v>
                </c:pt>
                <c:pt idx="8">
                  <c:v>10775.989999598823</c:v>
                </c:pt>
                <c:pt idx="9">
                  <c:v>14375.984999793582</c:v>
                </c:pt>
                <c:pt idx="10">
                  <c:v>18995.99999981001</c:v>
                </c:pt>
                <c:pt idx="11">
                  <c:v>74315.999999712221</c:v>
                </c:pt>
                <c:pt idx="12">
                  <c:v>106055.99999944679</c:v>
                </c:pt>
                <c:pt idx="13">
                  <c:v>172193.99999978486</c:v>
                </c:pt>
                <c:pt idx="14">
                  <c:v>431067.00000003912</c:v>
                </c:pt>
                <c:pt idx="15">
                  <c:v>518578.99999972433</c:v>
                </c:pt>
                <c:pt idx="16">
                  <c:v>605572.00000004377</c:v>
                </c:pt>
              </c:numCache>
            </c:numRef>
          </c:xVal>
          <c:yVal>
            <c:numRef>
              <c:f>[4]C300!$H$11:$H$27</c:f>
              <c:numCache>
                <c:formatCode>General</c:formatCode>
                <c:ptCount val="17"/>
                <c:pt idx="0">
                  <c:v>100</c:v>
                </c:pt>
                <c:pt idx="1">
                  <c:v>100</c:v>
                </c:pt>
                <c:pt idx="2">
                  <c:v>100</c:v>
                </c:pt>
                <c:pt idx="3">
                  <c:v>100</c:v>
                </c:pt>
                <c:pt idx="4">
                  <c:v>100</c:v>
                </c:pt>
                <c:pt idx="5">
                  <c:v>100</c:v>
                </c:pt>
                <c:pt idx="6">
                  <c:v>97.345132743362839</c:v>
                </c:pt>
                <c:pt idx="7">
                  <c:v>95.870206489675525</c:v>
                </c:pt>
                <c:pt idx="8">
                  <c:v>94.690265486725664</c:v>
                </c:pt>
                <c:pt idx="9">
                  <c:v>93.805309734513273</c:v>
                </c:pt>
                <c:pt idx="10">
                  <c:v>92.772861356932154</c:v>
                </c:pt>
                <c:pt idx="11">
                  <c:v>87.463126843657818</c:v>
                </c:pt>
                <c:pt idx="12">
                  <c:v>85.693215339233035</c:v>
                </c:pt>
                <c:pt idx="13">
                  <c:v>82.890855457227147</c:v>
                </c:pt>
                <c:pt idx="14">
                  <c:v>74.336283185840713</c:v>
                </c:pt>
                <c:pt idx="15">
                  <c:v>72.271386430678461</c:v>
                </c:pt>
                <c:pt idx="16">
                  <c:v>70.501474926253678</c:v>
                </c:pt>
              </c:numCache>
            </c:numRef>
          </c:yVal>
          <c:smooth val="0"/>
          <c:extLst>
            <c:ext xmlns:c16="http://schemas.microsoft.com/office/drawing/2014/chart" uri="{C3380CC4-5D6E-409C-BE32-E72D297353CC}">
              <c16:uniqueId val="{00000005-4C5D-4A6B-93DE-315CC70F95B5}"/>
            </c:ext>
          </c:extLst>
        </c:ser>
        <c:ser>
          <c:idx val="6"/>
          <c:order val="6"/>
          <c:tx>
            <c:v>Contraction point line</c:v>
          </c:tx>
          <c:spPr>
            <a:ln w="25400" cap="rnd">
              <a:solidFill>
                <a:sysClr val="windowText" lastClr="000000"/>
              </a:solidFill>
              <a:prstDash val="dash"/>
              <a:round/>
            </a:ln>
            <a:effectLst/>
          </c:spPr>
          <c:marker>
            <c:symbol val="circle"/>
            <c:size val="5"/>
            <c:spPr>
              <a:noFill/>
              <a:ln w="38100">
                <a:noFill/>
                <a:prstDash val="dash"/>
              </a:ln>
              <a:effectLst/>
            </c:spPr>
          </c:marker>
          <c:xVal>
            <c:numRef>
              <c:f>[4]Summary!$D$3:$D$6</c:f>
              <c:numCache>
                <c:formatCode>General</c:formatCode>
                <c:ptCount val="4"/>
                <c:pt idx="0">
                  <c:v>600.00000006984919</c:v>
                </c:pt>
                <c:pt idx="1">
                  <c:v>959.99999998603016</c:v>
                </c:pt>
                <c:pt idx="2">
                  <c:v>3551.9999998854473</c:v>
                </c:pt>
                <c:pt idx="3">
                  <c:v>3599.9999997904524</c:v>
                </c:pt>
              </c:numCache>
            </c:numRef>
          </c:xVal>
          <c:yVal>
            <c:numRef>
              <c:f>[4]Summary!$E$3:$E$8</c:f>
              <c:numCache>
                <c:formatCode>General</c:formatCode>
                <c:ptCount val="6"/>
                <c:pt idx="0">
                  <c:v>13.274336283185843</c:v>
                </c:pt>
                <c:pt idx="1">
                  <c:v>28.152492668621708</c:v>
                </c:pt>
                <c:pt idx="2">
                  <c:v>41.002949852507363</c:v>
                </c:pt>
                <c:pt idx="3">
                  <c:v>57.558139534883722</c:v>
                </c:pt>
              </c:numCache>
            </c:numRef>
          </c:yVal>
          <c:smooth val="0"/>
          <c:extLst>
            <c:ext xmlns:c16="http://schemas.microsoft.com/office/drawing/2014/chart" uri="{C3380CC4-5D6E-409C-BE32-E72D297353CC}">
              <c16:uniqueId val="{00000006-4C5D-4A6B-93DE-315CC70F95B5}"/>
            </c:ext>
          </c:extLst>
        </c:ser>
        <c:dLbls>
          <c:showLegendKey val="0"/>
          <c:showVal val="0"/>
          <c:showCatName val="0"/>
          <c:showSerName val="0"/>
          <c:showPercent val="0"/>
          <c:showBubbleSize val="0"/>
        </c:dLbls>
        <c:axId val="438520208"/>
        <c:axId val="438522168"/>
      </c:scatterChart>
      <c:valAx>
        <c:axId val="438520208"/>
        <c:scaling>
          <c:logBase val="10"/>
          <c:orientation val="minMax"/>
          <c:min val="10"/>
        </c:scaling>
        <c:delete val="0"/>
        <c:axPos val="b"/>
        <c:majorGridlines>
          <c:spPr>
            <a:ln w="22225" cap="flat" cmpd="sng" algn="ctr">
              <a:solidFill>
                <a:schemeClr val="tx1"/>
              </a:solidFill>
              <a:round/>
            </a:ln>
            <a:effectLst/>
          </c:spPr>
        </c:majorGridlines>
        <c:minorGridlines>
          <c:spPr>
            <a:ln w="9525" cap="flat" cmpd="sng" algn="ctr">
              <a:gradFill flip="none" rotWithShape="1">
                <a:gsLst>
                  <a:gs pos="0">
                    <a:schemeClr val="bg1">
                      <a:lumMod val="75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round/>
            </a:ln>
            <a:effectLst/>
          </c:spPr>
        </c:minorGridlines>
        <c:title>
          <c:tx>
            <c:rich>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r>
                  <a:rPr lang="nl-NL" sz="1200"/>
                  <a:t>Time (seconds)</a:t>
                </a:r>
              </a:p>
            </c:rich>
          </c:tx>
          <c:layout>
            <c:manualLayout>
              <c:xMode val="edge"/>
              <c:yMode val="edge"/>
              <c:x val="0.48208133356351285"/>
              <c:y val="0.91397232934012118"/>
            </c:manualLayout>
          </c:layout>
          <c:overlay val="0"/>
          <c:spPr>
            <a:noFill/>
            <a:ln>
              <a:noFill/>
            </a:ln>
            <a:effectLst/>
          </c:spPr>
          <c:txPr>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000" b="0" i="0" u="none" strike="noStrike" kern="1200" baseline="0">
                <a:solidFill>
                  <a:sysClr val="windowText" lastClr="000000"/>
                </a:solidFill>
                <a:latin typeface="+mn-lt"/>
                <a:ea typeface="+mn-ea"/>
                <a:cs typeface="+mn-cs"/>
              </a:defRPr>
            </a:pPr>
            <a:endParaRPr lang="nl-NL"/>
          </a:p>
        </c:txPr>
        <c:crossAx val="438522168"/>
        <c:crosses val="autoZero"/>
        <c:crossBetween val="midCat"/>
      </c:valAx>
      <c:valAx>
        <c:axId val="438522168"/>
        <c:scaling>
          <c:orientation val="minMax"/>
          <c:max val="105"/>
          <c:min val="0"/>
        </c:scaling>
        <c:delete val="0"/>
        <c:axPos val="l"/>
        <c:majorGridlines>
          <c:spPr>
            <a:ln w="22225" cap="flat" cmpd="sng" algn="ctr">
              <a:solidFill>
                <a:schemeClr val="tx1"/>
              </a:solidFill>
              <a:round/>
            </a:ln>
            <a:effectLst/>
          </c:spPr>
        </c:majorGridlines>
        <c:title>
          <c:tx>
            <c:rich>
              <a:bodyPr rot="-54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r>
                  <a:rPr lang="nl-NL" sz="1200"/>
                  <a:t>Ratio sediment height/water height (%)</a:t>
                </a:r>
              </a:p>
            </c:rich>
          </c:tx>
          <c:layout>
            <c:manualLayout>
              <c:xMode val="edge"/>
              <c:yMode val="edge"/>
              <c:x val="2.1522190051985308E-2"/>
              <c:y val="0.22971911096382805"/>
            </c:manualLayout>
          </c:layout>
          <c:overlay val="0"/>
          <c:spPr>
            <a:noFill/>
            <a:ln>
              <a:noFill/>
            </a:ln>
            <a:effectLst/>
          </c:spPr>
          <c:txPr>
            <a:bodyPr rot="-54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lang="en-US" sz="1000" b="0" i="0" u="none" strike="noStrike" kern="1200" baseline="0">
                <a:solidFill>
                  <a:sysClr val="windowText" lastClr="000000"/>
                </a:solidFill>
                <a:latin typeface="+mn-lt"/>
                <a:ea typeface="+mn-ea"/>
                <a:cs typeface="+mn-cs"/>
              </a:defRPr>
            </a:pPr>
            <a:endParaRPr lang="nl-NL"/>
          </a:p>
        </c:txPr>
        <c:crossAx val="438520208"/>
        <c:crossesAt val="1.0000000000000002E-2"/>
        <c:crossBetween val="midCat"/>
      </c:valAx>
      <c:spPr>
        <a:noFill/>
        <a:ln w="76200">
          <a:noFill/>
        </a:ln>
        <a:effectLst/>
      </c:spPr>
    </c:plotArea>
    <c:legend>
      <c:legendPos val="r"/>
      <c:layout>
        <c:manualLayout>
          <c:xMode val="edge"/>
          <c:yMode val="edge"/>
          <c:x val="0.13264513873801392"/>
          <c:y val="0.48243615707143739"/>
          <c:w val="0.1421865359729011"/>
          <c:h val="0.35929262051793215"/>
        </c:manualLayout>
      </c:layout>
      <c:overlay val="0"/>
      <c:spPr>
        <a:solidFill>
          <a:schemeClr val="bg1"/>
        </a:solidFill>
        <a:ln w="6350">
          <a:solidFill>
            <a:schemeClr val="tx1"/>
          </a:solidFill>
        </a:ln>
        <a:effectLst/>
      </c:spPr>
      <c:txPr>
        <a:bodyPr rot="0" spcFirstLastPara="1" vertOverflow="ellipsis" vert="horz" wrap="square" anchor="ctr" anchorCtr="1"/>
        <a:lstStyle/>
        <a:p>
          <a:pPr>
            <a:defRPr lang="en-US" sz="1000" b="0" i="0" u="none" strike="noStrike" kern="1200" baseline="0">
              <a:solidFill>
                <a:sysClr val="windowText" lastClr="000000"/>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ysClr val="windowText" lastClr="000000"/>
          </a:solidFill>
          <a:latin typeface="+mn-lt"/>
          <a:ea typeface="+mn-ea"/>
          <a:cs typeface="+mn-cs"/>
        </a:defRPr>
      </a:pPr>
      <a:endParaRPr lang="nl-N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0" i="0" u="none" strike="noStrike" kern="1200" spc="0" baseline="0">
                <a:solidFill>
                  <a:sysClr val="windowText" lastClr="000000"/>
                </a:solidFill>
                <a:latin typeface="+mn-lt"/>
                <a:ea typeface="+mn-ea"/>
                <a:cs typeface="+mn-cs"/>
              </a:defRPr>
            </a:pPr>
            <a:r>
              <a:rPr lang="en-US" sz="1400"/>
              <a:t>Sample PA1, sand%=4%</a:t>
            </a:r>
          </a:p>
        </c:rich>
      </c:tx>
      <c:overlay val="0"/>
      <c:spPr>
        <a:noFill/>
        <a:ln>
          <a:noFill/>
        </a:ln>
        <a:effectLst/>
      </c:spPr>
      <c:txPr>
        <a:bodyPr rot="0" spcFirstLastPara="1" vertOverflow="ellipsis" vert="horz" wrap="square" anchor="ctr" anchorCtr="1"/>
        <a:lstStyle/>
        <a:p>
          <a:pPr>
            <a:defRPr lang="en-US" sz="1400" b="0" i="0" u="none" strike="noStrike" kern="1200" spc="0" baseline="0">
              <a:solidFill>
                <a:sysClr val="windowText" lastClr="000000"/>
              </a:solidFill>
              <a:latin typeface="+mn-lt"/>
              <a:ea typeface="+mn-ea"/>
              <a:cs typeface="+mn-cs"/>
            </a:defRPr>
          </a:pPr>
          <a:endParaRPr lang="nl-NL"/>
        </a:p>
      </c:txPr>
    </c:title>
    <c:autoTitleDeleted val="0"/>
    <c:plotArea>
      <c:layout>
        <c:manualLayout>
          <c:layoutTarget val="inner"/>
          <c:xMode val="edge"/>
          <c:yMode val="edge"/>
          <c:x val="0.10593008142352812"/>
          <c:y val="0.10432175258892611"/>
          <c:w val="0.85121581846997563"/>
          <c:h val="0.76822649553504474"/>
        </c:manualLayout>
      </c:layout>
      <c:scatterChart>
        <c:scatterStyle val="lineMarker"/>
        <c:varyColors val="0"/>
        <c:ser>
          <c:idx val="0"/>
          <c:order val="0"/>
          <c:tx>
            <c:v>10 kg/m3</c:v>
          </c:tx>
          <c:spPr>
            <a:ln w="19050" cap="rnd">
              <a:solidFill>
                <a:srgbClr val="FF0000"/>
              </a:solidFill>
              <a:round/>
            </a:ln>
            <a:effectLst/>
          </c:spPr>
          <c:marker>
            <c:symbol val="circle"/>
            <c:size val="3"/>
            <c:spPr>
              <a:solidFill>
                <a:srgbClr val="FF0000"/>
              </a:solidFill>
              <a:ln w="25400">
                <a:solidFill>
                  <a:srgbClr val="FF0000"/>
                </a:solidFill>
              </a:ln>
              <a:effectLst/>
            </c:spPr>
          </c:marker>
          <c:xVal>
            <c:numRef>
              <c:f>[4]C10!$E$14:$E$31</c:f>
              <c:numCache>
                <c:formatCode>General</c:formatCode>
                <c:ptCount val="18"/>
                <c:pt idx="0">
                  <c:v>600.00000006984919</c:v>
                </c:pt>
                <c:pt idx="1">
                  <c:v>900.00000041909516</c:v>
                </c:pt>
                <c:pt idx="2">
                  <c:v>1800.0000002095476</c:v>
                </c:pt>
                <c:pt idx="3">
                  <c:v>3600.0000004190952</c:v>
                </c:pt>
                <c:pt idx="4">
                  <c:v>7200.0000002095476</c:v>
                </c:pt>
                <c:pt idx="5">
                  <c:v>10800</c:v>
                </c:pt>
                <c:pt idx="6">
                  <c:v>14400.000000419095</c:v>
                </c:pt>
                <c:pt idx="7">
                  <c:v>19800.000000419095</c:v>
                </c:pt>
                <c:pt idx="8">
                  <c:v>75004.000000236556</c:v>
                </c:pt>
                <c:pt idx="9">
                  <c:v>106624.00000020862</c:v>
                </c:pt>
                <c:pt idx="10">
                  <c:v>172811.00000005681</c:v>
                </c:pt>
                <c:pt idx="11">
                  <c:v>432679.99999991152</c:v>
                </c:pt>
                <c:pt idx="12">
                  <c:v>519673.00000023097</c:v>
                </c:pt>
                <c:pt idx="13">
                  <c:v>606157.99999998417</c:v>
                </c:pt>
              </c:numCache>
            </c:numRef>
          </c:xVal>
          <c:yVal>
            <c:numRef>
              <c:f>[4]C10!$J$14:$J$31</c:f>
              <c:numCache>
                <c:formatCode>General</c:formatCode>
                <c:ptCount val="18"/>
                <c:pt idx="0">
                  <c:v>75.333333333333329</c:v>
                </c:pt>
                <c:pt idx="1">
                  <c:v>86.92307692307692</c:v>
                </c:pt>
                <c:pt idx="2">
                  <c:v>107.61904761904761</c:v>
                </c:pt>
                <c:pt idx="3">
                  <c:v>165.36585365853659</c:v>
                </c:pt>
                <c:pt idx="4">
                  <c:v>169.5</c:v>
                </c:pt>
                <c:pt idx="5">
                  <c:v>169.5</c:v>
                </c:pt>
                <c:pt idx="6">
                  <c:v>172.9591836734694</c:v>
                </c:pt>
                <c:pt idx="7">
                  <c:v>188.33333333333331</c:v>
                </c:pt>
                <c:pt idx="8">
                  <c:v>205.45454545454547</c:v>
                </c:pt>
                <c:pt idx="9">
                  <c:v>211.87499999999997</c:v>
                </c:pt>
                <c:pt idx="10">
                  <c:v>233.79310344827587</c:v>
                </c:pt>
                <c:pt idx="11">
                  <c:v>339</c:v>
                </c:pt>
                <c:pt idx="12">
                  <c:v>339</c:v>
                </c:pt>
                <c:pt idx="13">
                  <c:v>356.84210526315786</c:v>
                </c:pt>
              </c:numCache>
            </c:numRef>
          </c:yVal>
          <c:smooth val="0"/>
          <c:extLst>
            <c:ext xmlns:c16="http://schemas.microsoft.com/office/drawing/2014/chart" uri="{C3380CC4-5D6E-409C-BE32-E72D297353CC}">
              <c16:uniqueId val="{00000000-E469-4B76-ACBE-3B737F01A57F}"/>
            </c:ext>
          </c:extLst>
        </c:ser>
        <c:ser>
          <c:idx val="1"/>
          <c:order val="1"/>
          <c:tx>
            <c:v>20 kg/m3</c:v>
          </c:tx>
          <c:spPr>
            <a:ln w="19050" cap="rnd">
              <a:solidFill>
                <a:schemeClr val="accent2"/>
              </a:solidFill>
              <a:round/>
            </a:ln>
            <a:effectLst/>
          </c:spPr>
          <c:marker>
            <c:symbol val="circle"/>
            <c:size val="3"/>
            <c:spPr>
              <a:solidFill>
                <a:schemeClr val="accent2"/>
              </a:solidFill>
              <a:ln w="25400">
                <a:solidFill>
                  <a:schemeClr val="accent2"/>
                </a:solidFill>
              </a:ln>
              <a:effectLst/>
            </c:spPr>
          </c:marker>
          <c:xVal>
            <c:numRef>
              <c:f>[4]C20!$F$14:$F$34</c:f>
              <c:numCache>
                <c:formatCode>General</c:formatCode>
                <c:ptCount val="21"/>
                <c:pt idx="0">
                  <c:v>660.00000026542693</c:v>
                </c:pt>
                <c:pt idx="1">
                  <c:v>959.99999998603016</c:v>
                </c:pt>
                <c:pt idx="2">
                  <c:v>1860.0000004051253</c:v>
                </c:pt>
                <c:pt idx="3">
                  <c:v>3659.9999999860302</c:v>
                </c:pt>
                <c:pt idx="4">
                  <c:v>7260.0000004051253</c:v>
                </c:pt>
                <c:pt idx="5">
                  <c:v>10860.000000195578</c:v>
                </c:pt>
                <c:pt idx="6">
                  <c:v>14459.99999998603</c:v>
                </c:pt>
                <c:pt idx="7">
                  <c:v>19804.000000096858</c:v>
                </c:pt>
                <c:pt idx="8">
                  <c:v>75064.000000432134</c:v>
                </c:pt>
                <c:pt idx="9">
                  <c:v>106743.99999997113</c:v>
                </c:pt>
                <c:pt idx="10">
                  <c:v>172828.00000025891</c:v>
                </c:pt>
                <c:pt idx="11">
                  <c:v>432624.00000002235</c:v>
                </c:pt>
                <c:pt idx="12">
                  <c:v>519598.00000030082</c:v>
                </c:pt>
                <c:pt idx="13">
                  <c:v>606213.00000026822</c:v>
                </c:pt>
              </c:numCache>
            </c:numRef>
          </c:xVal>
          <c:yVal>
            <c:numRef>
              <c:f>[4]C20!$K$14:$K$34</c:f>
              <c:numCache>
                <c:formatCode>General</c:formatCode>
                <c:ptCount val="21"/>
                <c:pt idx="0">
                  <c:v>51.666666666666643</c:v>
                </c:pt>
                <c:pt idx="1">
                  <c:v>71.041666666666643</c:v>
                </c:pt>
                <c:pt idx="2">
                  <c:v>98.840579710144937</c:v>
                </c:pt>
                <c:pt idx="3">
                  <c:v>121.78571428571423</c:v>
                </c:pt>
                <c:pt idx="4">
                  <c:v>126.29629629629632</c:v>
                </c:pt>
                <c:pt idx="5">
                  <c:v>170.49999999999997</c:v>
                </c:pt>
                <c:pt idx="6">
                  <c:v>177.14285714285705</c:v>
                </c:pt>
                <c:pt idx="7">
                  <c:v>194.85714285714283</c:v>
                </c:pt>
                <c:pt idx="8">
                  <c:v>231.18644067796583</c:v>
                </c:pt>
                <c:pt idx="9">
                  <c:v>239.29824561403493</c:v>
                </c:pt>
                <c:pt idx="10">
                  <c:v>272.79999999999995</c:v>
                </c:pt>
                <c:pt idx="11">
                  <c:v>324.76190476190447</c:v>
                </c:pt>
                <c:pt idx="12">
                  <c:v>324.76190476190447</c:v>
                </c:pt>
                <c:pt idx="13">
                  <c:v>332.68292682926869</c:v>
                </c:pt>
              </c:numCache>
            </c:numRef>
          </c:yVal>
          <c:smooth val="0"/>
          <c:extLst>
            <c:ext xmlns:c16="http://schemas.microsoft.com/office/drawing/2014/chart" uri="{C3380CC4-5D6E-409C-BE32-E72D297353CC}">
              <c16:uniqueId val="{00000001-E469-4B76-ACBE-3B737F01A57F}"/>
            </c:ext>
          </c:extLst>
        </c:ser>
        <c:ser>
          <c:idx val="2"/>
          <c:order val="2"/>
          <c:tx>
            <c:v>50 kg/m3</c:v>
          </c:tx>
          <c:spPr>
            <a:ln w="19050" cap="rnd">
              <a:solidFill>
                <a:schemeClr val="accent3"/>
              </a:solidFill>
              <a:round/>
            </a:ln>
            <a:effectLst/>
          </c:spPr>
          <c:marker>
            <c:symbol val="circle"/>
            <c:size val="3"/>
            <c:spPr>
              <a:solidFill>
                <a:schemeClr val="accent3"/>
              </a:solidFill>
              <a:ln w="25400">
                <a:solidFill>
                  <a:schemeClr val="accent3"/>
                </a:solidFill>
              </a:ln>
              <a:effectLst/>
            </c:spPr>
          </c:marker>
          <c:xVal>
            <c:numRef>
              <c:f>[4]C50!$F$11:$F$27</c:f>
              <c:numCache>
                <c:formatCode>General</c:formatCode>
                <c:ptCount val="17"/>
                <c:pt idx="0">
                  <c:v>0</c:v>
                </c:pt>
                <c:pt idx="1">
                  <c:v>60.000000195577741</c:v>
                </c:pt>
                <c:pt idx="2">
                  <c:v>300.00000034924597</c:v>
                </c:pt>
                <c:pt idx="3">
                  <c:v>600.00000006984919</c:v>
                </c:pt>
                <c:pt idx="4">
                  <c:v>899.99999979045242</c:v>
                </c:pt>
                <c:pt idx="5">
                  <c:v>1800.0000002095476</c:v>
                </c:pt>
                <c:pt idx="6">
                  <c:v>3551.9999998854473</c:v>
                </c:pt>
                <c:pt idx="7">
                  <c:v>7152.0000003045425</c:v>
                </c:pt>
                <c:pt idx="8">
                  <c:v>10752.005000319332</c:v>
                </c:pt>
                <c:pt idx="9">
                  <c:v>14352.010000334121</c:v>
                </c:pt>
                <c:pt idx="10">
                  <c:v>19447.999999858439</c:v>
                </c:pt>
                <c:pt idx="11">
                  <c:v>74652.000000304542</c:v>
                </c:pt>
                <c:pt idx="12">
                  <c:v>106392.00000003912</c:v>
                </c:pt>
                <c:pt idx="13">
                  <c:v>172522.99999999814</c:v>
                </c:pt>
                <c:pt idx="14">
                  <c:v>432156.00000000559</c:v>
                </c:pt>
                <c:pt idx="15">
                  <c:v>519145.00000001863</c:v>
                </c:pt>
                <c:pt idx="16">
                  <c:v>605900.00000002328</c:v>
                </c:pt>
              </c:numCache>
            </c:numRef>
          </c:xVal>
          <c:yVal>
            <c:numRef>
              <c:f>[4]C50!$K$11:$K$27</c:f>
              <c:numCache>
                <c:formatCode>General</c:formatCode>
                <c:ptCount val="17"/>
                <c:pt idx="0">
                  <c:v>50</c:v>
                </c:pt>
                <c:pt idx="1">
                  <c:v>50.000000000000014</c:v>
                </c:pt>
                <c:pt idx="2">
                  <c:v>55.392156862745111</c:v>
                </c:pt>
                <c:pt idx="3">
                  <c:v>61.191335740072205</c:v>
                </c:pt>
                <c:pt idx="4">
                  <c:v>66.99604743083006</c:v>
                </c:pt>
                <c:pt idx="5">
                  <c:v>89.682539682539669</c:v>
                </c:pt>
                <c:pt idx="6">
                  <c:v>121.9424460431655</c:v>
                </c:pt>
                <c:pt idx="7">
                  <c:v>159.90566037735849</c:v>
                </c:pt>
                <c:pt idx="8">
                  <c:v>178.42105263157896</c:v>
                </c:pt>
                <c:pt idx="9">
                  <c:v>190.44943820224725</c:v>
                </c:pt>
                <c:pt idx="10">
                  <c:v>206.70731707317071</c:v>
                </c:pt>
                <c:pt idx="11">
                  <c:v>273.38709677419348</c:v>
                </c:pt>
                <c:pt idx="12">
                  <c:v>289.74358974358972</c:v>
                </c:pt>
                <c:pt idx="13">
                  <c:v>313.88888888888903</c:v>
                </c:pt>
                <c:pt idx="14">
                  <c:v>360.63829787234027</c:v>
                </c:pt>
                <c:pt idx="15">
                  <c:v>368.47826086956513</c:v>
                </c:pt>
                <c:pt idx="16">
                  <c:v>372.52747252747281</c:v>
                </c:pt>
              </c:numCache>
            </c:numRef>
          </c:yVal>
          <c:smooth val="0"/>
          <c:extLst>
            <c:ext xmlns:c16="http://schemas.microsoft.com/office/drawing/2014/chart" uri="{C3380CC4-5D6E-409C-BE32-E72D297353CC}">
              <c16:uniqueId val="{00000002-E469-4B76-ACBE-3B737F01A57F}"/>
            </c:ext>
          </c:extLst>
        </c:ser>
        <c:ser>
          <c:idx val="3"/>
          <c:order val="3"/>
          <c:tx>
            <c:v>100 kg/m3</c:v>
          </c:tx>
          <c:spPr>
            <a:ln w="19050" cap="rnd">
              <a:solidFill>
                <a:schemeClr val="accent4"/>
              </a:solidFill>
              <a:round/>
            </a:ln>
            <a:effectLst/>
          </c:spPr>
          <c:marker>
            <c:symbol val="circle"/>
            <c:size val="3"/>
            <c:spPr>
              <a:solidFill>
                <a:schemeClr val="accent4"/>
              </a:solidFill>
              <a:ln w="19050">
                <a:solidFill>
                  <a:schemeClr val="accent4"/>
                </a:solidFill>
              </a:ln>
              <a:effectLst/>
            </c:spPr>
          </c:marker>
          <c:xVal>
            <c:numRef>
              <c:f>[4]C100!$E$11:$E$27</c:f>
              <c:numCache>
                <c:formatCode>General</c:formatCode>
                <c:ptCount val="17"/>
                <c:pt idx="1">
                  <c:v>60.000000195577741</c:v>
                </c:pt>
                <c:pt idx="2">
                  <c:v>299.99999972060323</c:v>
                </c:pt>
                <c:pt idx="3">
                  <c:v>600.00000006984919</c:v>
                </c:pt>
                <c:pt idx="4">
                  <c:v>899.99999979045242</c:v>
                </c:pt>
                <c:pt idx="5">
                  <c:v>1800.0000002095476</c:v>
                </c:pt>
                <c:pt idx="6">
                  <c:v>3599.9999997904524</c:v>
                </c:pt>
                <c:pt idx="7">
                  <c:v>7200.0000002095476</c:v>
                </c:pt>
                <c:pt idx="8">
                  <c:v>10800.004999595694</c:v>
                </c:pt>
                <c:pt idx="9">
                  <c:v>14400.009999610484</c:v>
                </c:pt>
                <c:pt idx="10">
                  <c:v>19391.999999969266</c:v>
                </c:pt>
                <c:pt idx="11">
                  <c:v>74651.9999996759</c:v>
                </c:pt>
                <c:pt idx="12">
                  <c:v>106392.00000003912</c:v>
                </c:pt>
                <c:pt idx="13">
                  <c:v>172462.00000019744</c:v>
                </c:pt>
                <c:pt idx="14">
                  <c:v>432060.9999998007</c:v>
                </c:pt>
                <c:pt idx="15">
                  <c:v>519060.99999987055</c:v>
                </c:pt>
                <c:pt idx="16">
                  <c:v>605876.00000007078</c:v>
                </c:pt>
              </c:numCache>
            </c:numRef>
          </c:xVal>
          <c:yVal>
            <c:numRef>
              <c:f>[4]C100!$J$11:$J$27</c:f>
              <c:numCache>
                <c:formatCode>General</c:formatCode>
                <c:ptCount val="17"/>
                <c:pt idx="0">
                  <c:v>100</c:v>
                </c:pt>
                <c:pt idx="1">
                  <c:v>100</c:v>
                </c:pt>
                <c:pt idx="2">
                  <c:v>102.9940119760479</c:v>
                </c:pt>
                <c:pt idx="3">
                  <c:v>107.5</c:v>
                </c:pt>
                <c:pt idx="4">
                  <c:v>112.41830065359477</c:v>
                </c:pt>
                <c:pt idx="5">
                  <c:v>128.59813084112147</c:v>
                </c:pt>
                <c:pt idx="6">
                  <c:v>173.73737373737373</c:v>
                </c:pt>
                <c:pt idx="7">
                  <c:v>207.22891566265056</c:v>
                </c:pt>
                <c:pt idx="8">
                  <c:v>223.37662337662337</c:v>
                </c:pt>
                <c:pt idx="9">
                  <c:v>235.61643835616439</c:v>
                </c:pt>
                <c:pt idx="10">
                  <c:v>247.48201438848918</c:v>
                </c:pt>
                <c:pt idx="11">
                  <c:v>307.14285714285717</c:v>
                </c:pt>
                <c:pt idx="12">
                  <c:v>321.49532710280374</c:v>
                </c:pt>
                <c:pt idx="13">
                  <c:v>347.47474747474746</c:v>
                </c:pt>
                <c:pt idx="14">
                  <c:v>390.90909090909088</c:v>
                </c:pt>
                <c:pt idx="15">
                  <c:v>395.40229885057471</c:v>
                </c:pt>
                <c:pt idx="16">
                  <c:v>400</c:v>
                </c:pt>
              </c:numCache>
            </c:numRef>
          </c:yVal>
          <c:smooth val="0"/>
          <c:extLst>
            <c:ext xmlns:c16="http://schemas.microsoft.com/office/drawing/2014/chart" uri="{C3380CC4-5D6E-409C-BE32-E72D297353CC}">
              <c16:uniqueId val="{00000003-E469-4B76-ACBE-3B737F01A57F}"/>
            </c:ext>
          </c:extLst>
        </c:ser>
        <c:ser>
          <c:idx val="4"/>
          <c:order val="4"/>
          <c:tx>
            <c:v>200 kg/m3</c:v>
          </c:tx>
          <c:spPr>
            <a:ln w="19050" cap="rnd">
              <a:solidFill>
                <a:schemeClr val="accent5"/>
              </a:solidFill>
              <a:round/>
            </a:ln>
            <a:effectLst/>
          </c:spPr>
          <c:marker>
            <c:symbol val="circle"/>
            <c:size val="3"/>
            <c:spPr>
              <a:solidFill>
                <a:schemeClr val="accent5"/>
              </a:solidFill>
              <a:ln w="19050">
                <a:solidFill>
                  <a:schemeClr val="accent5"/>
                </a:solidFill>
              </a:ln>
              <a:effectLst/>
            </c:spPr>
          </c:marker>
          <c:xVal>
            <c:numRef>
              <c:f>[4]C200!$E$11:$E$29</c:f>
              <c:numCache>
                <c:formatCode>General</c:formatCode>
                <c:ptCount val="19"/>
                <c:pt idx="1">
                  <c:v>60.000000195577741</c:v>
                </c:pt>
                <c:pt idx="2">
                  <c:v>299.99999972060323</c:v>
                </c:pt>
                <c:pt idx="3">
                  <c:v>600.00000006984919</c:v>
                </c:pt>
                <c:pt idx="4">
                  <c:v>899.99999979045242</c:v>
                </c:pt>
                <c:pt idx="5">
                  <c:v>1800.0000002095476</c:v>
                </c:pt>
                <c:pt idx="6">
                  <c:v>3575.9999998379499</c:v>
                </c:pt>
                <c:pt idx="7">
                  <c:v>7175.9999996284023</c:v>
                </c:pt>
                <c:pt idx="8">
                  <c:v>10775.99499982316</c:v>
                </c:pt>
                <c:pt idx="9">
                  <c:v>14375.995000242256</c:v>
                </c:pt>
                <c:pt idx="10">
                  <c:v>19056.000000005588</c:v>
                </c:pt>
                <c:pt idx="11">
                  <c:v>74375.999999907799</c:v>
                </c:pt>
                <c:pt idx="12">
                  <c:v>106056.00000007544</c:v>
                </c:pt>
                <c:pt idx="13">
                  <c:v>172190.99999971222</c:v>
                </c:pt>
                <c:pt idx="14">
                  <c:v>431159.99999977648</c:v>
                </c:pt>
                <c:pt idx="15">
                  <c:v>518684.99999998603</c:v>
                </c:pt>
                <c:pt idx="16">
                  <c:v>605594.00000015739</c:v>
                </c:pt>
                <c:pt idx="17">
                  <c:v>1024372.9999999981</c:v>
                </c:pt>
                <c:pt idx="18">
                  <c:v>1109496.0000000894</c:v>
                </c:pt>
              </c:numCache>
            </c:numRef>
          </c:xVal>
          <c:yVal>
            <c:numRef>
              <c:f>[4]C200!$J$11:$J$29</c:f>
              <c:numCache>
                <c:formatCode>General</c:formatCode>
                <c:ptCount val="19"/>
                <c:pt idx="0">
                  <c:v>200</c:v>
                </c:pt>
                <c:pt idx="1">
                  <c:v>200</c:v>
                </c:pt>
                <c:pt idx="2">
                  <c:v>200</c:v>
                </c:pt>
                <c:pt idx="3">
                  <c:v>200</c:v>
                </c:pt>
                <c:pt idx="4">
                  <c:v>200</c:v>
                </c:pt>
                <c:pt idx="5">
                  <c:v>200.59171597633139</c:v>
                </c:pt>
                <c:pt idx="6">
                  <c:v>211.875</c:v>
                </c:pt>
                <c:pt idx="7">
                  <c:v>224.50331125827816</c:v>
                </c:pt>
                <c:pt idx="8">
                  <c:v>232.19178082191783</c:v>
                </c:pt>
                <c:pt idx="9">
                  <c:v>237.47810858143606</c:v>
                </c:pt>
                <c:pt idx="10">
                  <c:v>243.01075268817206</c:v>
                </c:pt>
                <c:pt idx="11">
                  <c:v>276.73469387755102</c:v>
                </c:pt>
                <c:pt idx="12">
                  <c:v>288.51063829787233</c:v>
                </c:pt>
                <c:pt idx="13">
                  <c:v>308.88382687927106</c:v>
                </c:pt>
                <c:pt idx="14">
                  <c:v>372.52747252747253</c:v>
                </c:pt>
                <c:pt idx="15">
                  <c:v>387.42857142857139</c:v>
                </c:pt>
                <c:pt idx="16">
                  <c:v>398.8235294117647</c:v>
                </c:pt>
                <c:pt idx="17">
                  <c:v>423.75</c:v>
                </c:pt>
                <c:pt idx="18">
                  <c:v>426.41509433962261</c:v>
                </c:pt>
              </c:numCache>
            </c:numRef>
          </c:yVal>
          <c:smooth val="0"/>
          <c:extLst>
            <c:ext xmlns:c16="http://schemas.microsoft.com/office/drawing/2014/chart" uri="{C3380CC4-5D6E-409C-BE32-E72D297353CC}">
              <c16:uniqueId val="{00000004-E469-4B76-ACBE-3B737F01A57F}"/>
            </c:ext>
          </c:extLst>
        </c:ser>
        <c:ser>
          <c:idx val="5"/>
          <c:order val="5"/>
          <c:tx>
            <c:v>300 kg/m3</c:v>
          </c:tx>
          <c:spPr>
            <a:ln w="19050" cap="rnd">
              <a:solidFill>
                <a:schemeClr val="accent6"/>
              </a:solidFill>
              <a:round/>
            </a:ln>
            <a:effectLst/>
          </c:spPr>
          <c:marker>
            <c:symbol val="circle"/>
            <c:size val="3"/>
            <c:spPr>
              <a:solidFill>
                <a:schemeClr val="accent6"/>
              </a:solidFill>
              <a:ln w="19050">
                <a:solidFill>
                  <a:schemeClr val="accent6"/>
                </a:solidFill>
              </a:ln>
              <a:effectLst/>
            </c:spPr>
          </c:marker>
          <c:xVal>
            <c:numRef>
              <c:f>[4]C300!$E$11:$E$29</c:f>
              <c:numCache>
                <c:formatCode>General</c:formatCode>
                <c:ptCount val="19"/>
                <c:pt idx="1">
                  <c:v>59.999999566935003</c:v>
                </c:pt>
                <c:pt idx="2">
                  <c:v>299.99999972060323</c:v>
                </c:pt>
                <c:pt idx="3">
                  <c:v>599.99999944120646</c:v>
                </c:pt>
                <c:pt idx="4">
                  <c:v>1139.9999999441206</c:v>
                </c:pt>
                <c:pt idx="5">
                  <c:v>1799.9999995809048</c:v>
                </c:pt>
                <c:pt idx="6">
                  <c:v>3575.9999998379499</c:v>
                </c:pt>
                <c:pt idx="7">
                  <c:v>7175.9999996284023</c:v>
                </c:pt>
                <c:pt idx="8">
                  <c:v>10775.989999598823</c:v>
                </c:pt>
                <c:pt idx="9">
                  <c:v>14375.984999793582</c:v>
                </c:pt>
                <c:pt idx="10">
                  <c:v>18995.99999981001</c:v>
                </c:pt>
                <c:pt idx="11">
                  <c:v>74315.999999712221</c:v>
                </c:pt>
                <c:pt idx="12">
                  <c:v>106055.99999944679</c:v>
                </c:pt>
                <c:pt idx="13">
                  <c:v>172193.99999978486</c:v>
                </c:pt>
                <c:pt idx="14">
                  <c:v>431067.00000003912</c:v>
                </c:pt>
                <c:pt idx="15">
                  <c:v>518578.99999972433</c:v>
                </c:pt>
                <c:pt idx="16">
                  <c:v>605572.00000004377</c:v>
                </c:pt>
                <c:pt idx="17">
                  <c:v>1024284.9999995437</c:v>
                </c:pt>
                <c:pt idx="18">
                  <c:v>1109435.9999998938</c:v>
                </c:pt>
              </c:numCache>
            </c:numRef>
          </c:xVal>
          <c:yVal>
            <c:numRef>
              <c:f>[4]C300!$J$11:$J$29</c:f>
              <c:numCache>
                <c:formatCode>General</c:formatCode>
                <c:ptCount val="19"/>
                <c:pt idx="0">
                  <c:v>300</c:v>
                </c:pt>
                <c:pt idx="1">
                  <c:v>300</c:v>
                </c:pt>
                <c:pt idx="2">
                  <c:v>300</c:v>
                </c:pt>
                <c:pt idx="3">
                  <c:v>300</c:v>
                </c:pt>
                <c:pt idx="4">
                  <c:v>300</c:v>
                </c:pt>
                <c:pt idx="5">
                  <c:v>300</c:v>
                </c:pt>
                <c:pt idx="6">
                  <c:v>308.18181818181819</c:v>
                </c:pt>
                <c:pt idx="7">
                  <c:v>312.92307692307691</c:v>
                </c:pt>
                <c:pt idx="8">
                  <c:v>316.82242990654208</c:v>
                </c:pt>
                <c:pt idx="9">
                  <c:v>319.81132075471692</c:v>
                </c:pt>
                <c:pt idx="10">
                  <c:v>323.37042925278223</c:v>
                </c:pt>
                <c:pt idx="11">
                  <c:v>343.00168634064079</c:v>
                </c:pt>
                <c:pt idx="12">
                  <c:v>350.08605851979348</c:v>
                </c:pt>
                <c:pt idx="13">
                  <c:v>361.92170818505332</c:v>
                </c:pt>
                <c:pt idx="14">
                  <c:v>403.57142857142856</c:v>
                </c:pt>
                <c:pt idx="15">
                  <c:v>415.10204081632651</c:v>
                </c:pt>
                <c:pt idx="16">
                  <c:v>425.52301255230122</c:v>
                </c:pt>
                <c:pt idx="17">
                  <c:v>452</c:v>
                </c:pt>
                <c:pt idx="18">
                  <c:v>456.05381165919283</c:v>
                </c:pt>
              </c:numCache>
            </c:numRef>
          </c:yVal>
          <c:smooth val="0"/>
          <c:extLst>
            <c:ext xmlns:c16="http://schemas.microsoft.com/office/drawing/2014/chart" uri="{C3380CC4-5D6E-409C-BE32-E72D297353CC}">
              <c16:uniqueId val="{00000005-E469-4B76-ACBE-3B737F01A57F}"/>
            </c:ext>
          </c:extLst>
        </c:ser>
        <c:dLbls>
          <c:showLegendKey val="0"/>
          <c:showVal val="0"/>
          <c:showCatName val="0"/>
          <c:showSerName val="0"/>
          <c:showPercent val="0"/>
          <c:showBubbleSize val="0"/>
        </c:dLbls>
        <c:axId val="438520208"/>
        <c:axId val="438522168"/>
        <c:extLst>
          <c:ext xmlns:c15="http://schemas.microsoft.com/office/drawing/2012/chart" uri="{02D57815-91ED-43cb-92C2-25804820EDAC}">
            <c15:filteredScatterSeries>
              <c15:ser>
                <c:idx val="6"/>
                <c:order val="6"/>
                <c:tx>
                  <c:v>Gelling point line</c:v>
                </c:tx>
                <c:spPr>
                  <a:ln w="38100" cap="rnd">
                    <a:solidFill>
                      <a:sysClr val="windowText" lastClr="000000"/>
                    </a:solidFill>
                    <a:prstDash val="dash"/>
                    <a:round/>
                  </a:ln>
                  <a:effectLst/>
                </c:spPr>
                <c:marker>
                  <c:symbol val="circle"/>
                  <c:size val="5"/>
                  <c:spPr>
                    <a:solidFill>
                      <a:schemeClr val="accent1">
                        <a:lumMod val="60000"/>
                      </a:schemeClr>
                    </a:solidFill>
                    <a:ln w="9525">
                      <a:solidFill>
                        <a:schemeClr val="accent1">
                          <a:lumMod val="60000"/>
                        </a:schemeClr>
                      </a:solidFill>
                    </a:ln>
                    <a:effectLst/>
                  </c:spPr>
                </c:marker>
                <c:xVal>
                  <c:strRef>
                    <c:extLst>
                      <c:ext uri="{02D57815-91ED-43cb-92C2-25804820EDAC}">
                        <c15:formulaRef>
                          <c15:sqref>[4]Summary!$D$3:$D$8</c15:sqref>
                        </c15:formulaRef>
                      </c:ext>
                    </c:extLst>
                    <c:strCache>
                      <c:ptCount val="6"/>
                      <c:pt idx="0">
                        <c:v>600.0000001</c:v>
                      </c:pt>
                      <c:pt idx="1">
                        <c:v>960</c:v>
                      </c:pt>
                      <c:pt idx="2">
                        <c:v>3552</c:v>
                      </c:pt>
                      <c:pt idx="3">
                        <c:v>3600</c:v>
                      </c:pt>
                      <c:pt idx="4">
                        <c:v>-</c:v>
                      </c:pt>
                      <c:pt idx="5">
                        <c:v>-</c:v>
                      </c:pt>
                    </c:strCache>
                  </c:strRef>
                </c:xVal>
                <c:yVal>
                  <c:numRef>
                    <c:extLst>
                      <c:ext uri="{02D57815-91ED-43cb-92C2-25804820EDAC}">
                        <c15:formulaRef>
                          <c15:sqref>[4]Summary!$F$3:$F$8</c15:sqref>
                        </c15:formulaRef>
                      </c:ext>
                    </c:extLst>
                    <c:numCache>
                      <c:formatCode>General</c:formatCode>
                      <c:ptCount val="6"/>
                      <c:pt idx="0">
                        <c:v>75.333333333333329</c:v>
                      </c:pt>
                      <c:pt idx="1">
                        <c:v>71.041666666666643</c:v>
                      </c:pt>
                      <c:pt idx="2">
                        <c:v>121.9424460431655</c:v>
                      </c:pt>
                      <c:pt idx="3">
                        <c:v>173.73737373737373</c:v>
                      </c:pt>
                      <c:pt idx="4">
                        <c:v>0</c:v>
                      </c:pt>
                      <c:pt idx="5">
                        <c:v>0</c:v>
                      </c:pt>
                    </c:numCache>
                  </c:numRef>
                </c:yVal>
                <c:smooth val="0"/>
                <c:extLst>
                  <c:ext xmlns:c16="http://schemas.microsoft.com/office/drawing/2014/chart" uri="{C3380CC4-5D6E-409C-BE32-E72D297353CC}">
                    <c16:uniqueId val="{00000006-E469-4B76-ACBE-3B737F01A57F}"/>
                  </c:ext>
                </c:extLst>
              </c15:ser>
            </c15:filteredScatterSeries>
          </c:ext>
        </c:extLst>
      </c:scatterChart>
      <c:valAx>
        <c:axId val="438520208"/>
        <c:scaling>
          <c:logBase val="10"/>
          <c:orientation val="minMax"/>
          <c:min val="10"/>
        </c:scaling>
        <c:delete val="0"/>
        <c:axPos val="b"/>
        <c:majorGridlines>
          <c:spPr>
            <a:ln w="22225" cap="flat" cmpd="sng" algn="ctr">
              <a:solidFill>
                <a:schemeClr val="tx1"/>
              </a:solidFill>
              <a:round/>
            </a:ln>
            <a:effectLst/>
          </c:spPr>
        </c:majorGridlines>
        <c:minorGridlines>
          <c:spPr>
            <a:ln w="9525" cap="flat" cmpd="sng" algn="ctr">
              <a:gradFill flip="none" rotWithShape="1">
                <a:gsLst>
                  <a:gs pos="0">
                    <a:schemeClr val="bg1">
                      <a:lumMod val="75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round/>
            </a:ln>
            <a:effectLst/>
          </c:spPr>
        </c:minorGridlines>
        <c:title>
          <c:tx>
            <c:rich>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r>
                  <a:rPr lang="nl-NL" sz="1200"/>
                  <a:t>Time (seconds)</a:t>
                </a:r>
              </a:p>
            </c:rich>
          </c:tx>
          <c:layout>
            <c:manualLayout>
              <c:xMode val="edge"/>
              <c:yMode val="edge"/>
              <c:x val="0.47473445139034204"/>
              <c:y val="0.93092406072787282"/>
            </c:manualLayout>
          </c:layout>
          <c:overlay val="0"/>
          <c:spPr>
            <a:noFill/>
            <a:ln>
              <a:noFill/>
            </a:ln>
            <a:effectLst/>
          </c:spPr>
          <c:txPr>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000" b="0" i="0" u="none" strike="noStrike" kern="1200" baseline="0">
                <a:solidFill>
                  <a:sysClr val="windowText" lastClr="000000"/>
                </a:solidFill>
                <a:latin typeface="+mn-lt"/>
                <a:ea typeface="+mn-ea"/>
                <a:cs typeface="+mn-cs"/>
              </a:defRPr>
            </a:pPr>
            <a:endParaRPr lang="nl-NL"/>
          </a:p>
        </c:txPr>
        <c:crossAx val="438522168"/>
        <c:crosses val="autoZero"/>
        <c:crossBetween val="midCat"/>
      </c:valAx>
      <c:valAx>
        <c:axId val="438522168"/>
        <c:scaling>
          <c:orientation val="minMax"/>
          <c:max val="500"/>
          <c:min val="0"/>
        </c:scaling>
        <c:delete val="0"/>
        <c:axPos val="l"/>
        <c:majorGridlines>
          <c:spPr>
            <a:ln w="22225" cap="flat" cmpd="sng" algn="ctr">
              <a:solidFill>
                <a:schemeClr val="tx1"/>
              </a:solidFill>
              <a:round/>
            </a:ln>
            <a:effectLst/>
          </c:spPr>
        </c:majorGridlines>
        <c:title>
          <c:tx>
            <c:rich>
              <a:bodyPr rot="-54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r>
                  <a:rPr lang="nl-NL" sz="1200"/>
                  <a:t>Concnetration (kg/m</a:t>
                </a:r>
                <a:r>
                  <a:rPr lang="nl-NL" sz="1200" baseline="30000"/>
                  <a:t>3</a:t>
                </a:r>
                <a:r>
                  <a:rPr lang="nl-NL" sz="1200"/>
                  <a:t>)</a:t>
                </a:r>
              </a:p>
            </c:rich>
          </c:tx>
          <c:layout>
            <c:manualLayout>
              <c:xMode val="edge"/>
              <c:yMode val="edge"/>
              <c:x val="2.2996857330852428E-2"/>
              <c:y val="0.30592306053699647"/>
            </c:manualLayout>
          </c:layout>
          <c:overlay val="0"/>
          <c:spPr>
            <a:noFill/>
            <a:ln>
              <a:noFill/>
            </a:ln>
            <a:effectLst/>
          </c:spPr>
          <c:txPr>
            <a:bodyPr rot="-54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lang="en-US" sz="1000" b="0" i="0" u="none" strike="noStrike" kern="1200" baseline="0">
                <a:solidFill>
                  <a:sysClr val="windowText" lastClr="000000"/>
                </a:solidFill>
                <a:latin typeface="+mn-lt"/>
                <a:ea typeface="+mn-ea"/>
                <a:cs typeface="+mn-cs"/>
              </a:defRPr>
            </a:pPr>
            <a:endParaRPr lang="nl-NL"/>
          </a:p>
        </c:txPr>
        <c:crossAx val="438520208"/>
        <c:crossesAt val="1.0000000000000002E-2"/>
        <c:crossBetween val="midCat"/>
      </c:valAx>
      <c:spPr>
        <a:noFill/>
        <a:ln>
          <a:noFill/>
        </a:ln>
        <a:effectLst/>
      </c:spPr>
    </c:plotArea>
    <c:legend>
      <c:legendPos val="l"/>
      <c:layout>
        <c:manualLayout>
          <c:xMode val="edge"/>
          <c:yMode val="edge"/>
          <c:x val="0.11010195562849433"/>
          <c:y val="0.13826714984474289"/>
          <c:w val="0.27139128496245168"/>
          <c:h val="0.18390934187491015"/>
        </c:manualLayout>
      </c:layout>
      <c:overlay val="1"/>
      <c:spPr>
        <a:solidFill>
          <a:schemeClr val="bg1"/>
        </a:solidFill>
        <a:ln w="6350">
          <a:solidFill>
            <a:schemeClr val="tx1"/>
          </a:solidFill>
        </a:ln>
        <a:effectLst/>
      </c:spPr>
      <c:txPr>
        <a:bodyPr rot="0" spcFirstLastPara="1" vertOverflow="ellipsis" vert="horz" wrap="square" anchor="ctr" anchorCtr="1"/>
        <a:lstStyle/>
        <a:p>
          <a:pPr>
            <a:defRPr lang="en-US" sz="1000" b="0" i="0" u="none" strike="noStrike" kern="1200" baseline="0">
              <a:solidFill>
                <a:sysClr val="windowText" lastClr="000000"/>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ysClr val="windowText" lastClr="000000"/>
          </a:solidFill>
          <a:latin typeface="+mn-lt"/>
          <a:ea typeface="+mn-ea"/>
          <a:cs typeface="+mn-cs"/>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tx>
            <c:strRef>
              <c:f>GR1_Cons!$A$191</c:f>
              <c:strCache>
                <c:ptCount val="1"/>
                <c:pt idx="0">
                  <c:v>10 kg/m3</c:v>
                </c:pt>
              </c:strCache>
            </c:strRef>
          </c:tx>
          <c:spPr>
            <a:ln w="19050" cap="rnd">
              <a:solidFill>
                <a:srgbClr val="FF0000"/>
              </a:solidFill>
              <a:round/>
            </a:ln>
            <a:effectLst/>
          </c:spPr>
          <c:marker>
            <c:symbol val="circle"/>
            <c:size val="5"/>
            <c:spPr>
              <a:solidFill>
                <a:srgbClr val="FF0000"/>
              </a:solidFill>
              <a:ln w="9525">
                <a:solidFill>
                  <a:srgbClr val="FF0000"/>
                </a:solidFill>
              </a:ln>
              <a:effectLst/>
            </c:spPr>
          </c:marker>
          <c:xVal>
            <c:numRef>
              <c:f>GR1_Cons!$E$11:$E$30</c:f>
              <c:numCache>
                <c:formatCode>General</c:formatCode>
                <c:ptCount val="20"/>
                <c:pt idx="1">
                  <c:v>60.000000195577741</c:v>
                </c:pt>
                <c:pt idx="2">
                  <c:v>119.99999976251274</c:v>
                </c:pt>
                <c:pt idx="3">
                  <c:v>299.99999972060323</c:v>
                </c:pt>
                <c:pt idx="4">
                  <c:v>479.99999967869371</c:v>
                </c:pt>
                <c:pt idx="5">
                  <c:v>600.00000006984919</c:v>
                </c:pt>
                <c:pt idx="6">
                  <c:v>749.99999993015081</c:v>
                </c:pt>
                <c:pt idx="7">
                  <c:v>899.99999979045242</c:v>
                </c:pt>
                <c:pt idx="8">
                  <c:v>1800.0000002095476</c:v>
                </c:pt>
                <c:pt idx="9">
                  <c:v>3599.9999997904524</c:v>
                </c:pt>
                <c:pt idx="10">
                  <c:v>4619.9999999720603</c:v>
                </c:pt>
                <c:pt idx="11">
                  <c:v>8219.9999997625127</c:v>
                </c:pt>
                <c:pt idx="12">
                  <c:v>11820.000000181608</c:v>
                </c:pt>
                <c:pt idx="13">
                  <c:v>15419.99999997206</c:v>
                </c:pt>
                <c:pt idx="14">
                  <c:v>72180.000000167638</c:v>
                </c:pt>
                <c:pt idx="15">
                  <c:v>102480.00000023749</c:v>
                </c:pt>
                <c:pt idx="16">
                  <c:v>157679.99999974854</c:v>
                </c:pt>
                <c:pt idx="17">
                  <c:v>416879.99999974854</c:v>
                </c:pt>
                <c:pt idx="18">
                  <c:v>503279.99999974854</c:v>
                </c:pt>
                <c:pt idx="19">
                  <c:v>589679.99999974854</c:v>
                </c:pt>
              </c:numCache>
            </c:numRef>
          </c:xVal>
          <c:yVal>
            <c:numRef>
              <c:f>GR1_Cons!$J$11:$J$30</c:f>
              <c:numCache>
                <c:formatCode>General</c:formatCode>
                <c:ptCount val="20"/>
                <c:pt idx="0">
                  <c:v>10</c:v>
                </c:pt>
                <c:pt idx="1">
                  <c:v>10.299727520435965</c:v>
                </c:pt>
                <c:pt idx="2">
                  <c:v>10.499999999999998</c:v>
                </c:pt>
                <c:pt idx="3">
                  <c:v>10.956521739130434</c:v>
                </c:pt>
                <c:pt idx="4">
                  <c:v>30</c:v>
                </c:pt>
                <c:pt idx="5">
                  <c:v>89.999999999999986</c:v>
                </c:pt>
                <c:pt idx="6">
                  <c:v>96.92307692307692</c:v>
                </c:pt>
                <c:pt idx="7">
                  <c:v>102.16216216216216</c:v>
                </c:pt>
                <c:pt idx="8">
                  <c:v>121.93548387096772</c:v>
                </c:pt>
                <c:pt idx="9">
                  <c:v>145.38461538461536</c:v>
                </c:pt>
                <c:pt idx="10">
                  <c:v>151.19999999999999</c:v>
                </c:pt>
                <c:pt idx="11">
                  <c:v>171.81818181818181</c:v>
                </c:pt>
                <c:pt idx="12">
                  <c:v>179.99999999999997</c:v>
                </c:pt>
                <c:pt idx="13">
                  <c:v>189</c:v>
                </c:pt>
                <c:pt idx="14">
                  <c:v>209.99999999999997</c:v>
                </c:pt>
                <c:pt idx="15">
                  <c:v>209.99999999999997</c:v>
                </c:pt>
                <c:pt idx="16">
                  <c:v>222.35294117647058</c:v>
                </c:pt>
                <c:pt idx="17">
                  <c:v>260.68965517241378</c:v>
                </c:pt>
                <c:pt idx="18">
                  <c:v>260.68965517241378</c:v>
                </c:pt>
                <c:pt idx="19">
                  <c:v>260.68965517241378</c:v>
                </c:pt>
              </c:numCache>
            </c:numRef>
          </c:yVal>
          <c:smooth val="0"/>
          <c:extLst>
            <c:ext xmlns:c16="http://schemas.microsoft.com/office/drawing/2014/chart" uri="{C3380CC4-5D6E-409C-BE32-E72D297353CC}">
              <c16:uniqueId val="{00000000-CE59-41CB-925E-6E2FD2EBE8BD}"/>
            </c:ext>
          </c:extLst>
        </c:ser>
        <c:ser>
          <c:idx val="0"/>
          <c:order val="1"/>
          <c:tx>
            <c:strRef>
              <c:f>GR1_Cons!$A$192</c:f>
              <c:strCache>
                <c:ptCount val="1"/>
                <c:pt idx="0">
                  <c:v>20 kg/m3</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GR1_Cons!$E$44:$E$67</c:f>
              <c:numCache>
                <c:formatCode>General</c:formatCode>
                <c:ptCount val="24"/>
                <c:pt idx="1">
                  <c:v>59.999999566935003</c:v>
                </c:pt>
                <c:pt idx="2">
                  <c:v>210.00000005587935</c:v>
                </c:pt>
                <c:pt idx="3">
                  <c:v>299.99999972060323</c:v>
                </c:pt>
                <c:pt idx="4">
                  <c:v>390.00000001396984</c:v>
                </c:pt>
                <c:pt idx="5">
                  <c:v>599.99999944120646</c:v>
                </c:pt>
                <c:pt idx="6">
                  <c:v>659.9999996367842</c:v>
                </c:pt>
                <c:pt idx="7">
                  <c:v>809.99999949708581</c:v>
                </c:pt>
                <c:pt idx="8">
                  <c:v>899.99999979045242</c:v>
                </c:pt>
                <c:pt idx="9">
                  <c:v>1259.9999997066334</c:v>
                </c:pt>
                <c:pt idx="10">
                  <c:v>1619.9999996228144</c:v>
                </c:pt>
                <c:pt idx="11">
                  <c:v>1799.9999995809048</c:v>
                </c:pt>
                <c:pt idx="12">
                  <c:v>4199.9999998603016</c:v>
                </c:pt>
                <c:pt idx="13">
                  <c:v>5519.9999997625127</c:v>
                </c:pt>
                <c:pt idx="14">
                  <c:v>9119.9999995529652</c:v>
                </c:pt>
                <c:pt idx="15">
                  <c:v>12719.99999997206</c:v>
                </c:pt>
                <c:pt idx="16">
                  <c:v>16319.999999762513</c:v>
                </c:pt>
                <c:pt idx="17">
                  <c:v>73079.99999995809</c:v>
                </c:pt>
                <c:pt idx="18">
                  <c:v>103380.00000002794</c:v>
                </c:pt>
                <c:pt idx="19">
                  <c:v>158579.999999539</c:v>
                </c:pt>
                <c:pt idx="20">
                  <c:v>417779.999999539</c:v>
                </c:pt>
                <c:pt idx="21">
                  <c:v>504179.999999539</c:v>
                </c:pt>
                <c:pt idx="22">
                  <c:v>590579.999999539</c:v>
                </c:pt>
              </c:numCache>
            </c:numRef>
          </c:xVal>
          <c:yVal>
            <c:numRef>
              <c:f>GR1_Cons!$J$44:$J$67</c:f>
              <c:numCache>
                <c:formatCode>General</c:formatCode>
                <c:ptCount val="24"/>
                <c:pt idx="0">
                  <c:v>20</c:v>
                </c:pt>
                <c:pt idx="1">
                  <c:v>20.432432432432432</c:v>
                </c:pt>
                <c:pt idx="2">
                  <c:v>21.599999999999998</c:v>
                </c:pt>
                <c:pt idx="3">
                  <c:v>28</c:v>
                </c:pt>
                <c:pt idx="4">
                  <c:v>31.5</c:v>
                </c:pt>
                <c:pt idx="5">
                  <c:v>48.152866242038215</c:v>
                </c:pt>
                <c:pt idx="6">
                  <c:v>51.428571428571423</c:v>
                </c:pt>
                <c:pt idx="7">
                  <c:v>68.72727272727272</c:v>
                </c:pt>
                <c:pt idx="8">
                  <c:v>75.599999999999994</c:v>
                </c:pt>
                <c:pt idx="9">
                  <c:v>93.333333333333343</c:v>
                </c:pt>
                <c:pt idx="10">
                  <c:v>102.16216216216216</c:v>
                </c:pt>
                <c:pt idx="11">
                  <c:v>107.99999999999999</c:v>
                </c:pt>
                <c:pt idx="12">
                  <c:v>135</c:v>
                </c:pt>
                <c:pt idx="13">
                  <c:v>151.19999999999999</c:v>
                </c:pt>
                <c:pt idx="14">
                  <c:v>179.99999999999997</c:v>
                </c:pt>
                <c:pt idx="15">
                  <c:v>193.84615384615384</c:v>
                </c:pt>
                <c:pt idx="16">
                  <c:v>204.32432432432432</c:v>
                </c:pt>
                <c:pt idx="17">
                  <c:v>260.68965517241378</c:v>
                </c:pt>
                <c:pt idx="18">
                  <c:v>270</c:v>
                </c:pt>
                <c:pt idx="19">
                  <c:v>279.99999999999994</c:v>
                </c:pt>
                <c:pt idx="20">
                  <c:v>315</c:v>
                </c:pt>
                <c:pt idx="21">
                  <c:v>321.70212765957444</c:v>
                </c:pt>
                <c:pt idx="22">
                  <c:v>321.70212765957444</c:v>
                </c:pt>
              </c:numCache>
            </c:numRef>
          </c:yVal>
          <c:smooth val="0"/>
          <c:extLst>
            <c:ext xmlns:c16="http://schemas.microsoft.com/office/drawing/2014/chart" uri="{C3380CC4-5D6E-409C-BE32-E72D297353CC}">
              <c16:uniqueId val="{00000001-CE59-41CB-925E-6E2FD2EBE8BD}"/>
            </c:ext>
          </c:extLst>
        </c:ser>
        <c:ser>
          <c:idx val="6"/>
          <c:order val="2"/>
          <c:tx>
            <c:strRef>
              <c:f>GR1_Cons!$A$193</c:f>
              <c:strCache>
                <c:ptCount val="1"/>
                <c:pt idx="0">
                  <c:v>50 kg/m3</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GR1_Cons!$E$79:$E$98</c:f>
              <c:numCache>
                <c:formatCode>General</c:formatCode>
                <c:ptCount val="20"/>
                <c:pt idx="1">
                  <c:v>59.999999566935003</c:v>
                </c:pt>
                <c:pt idx="2">
                  <c:v>119.99999976251274</c:v>
                </c:pt>
                <c:pt idx="3">
                  <c:v>179.99999995809048</c:v>
                </c:pt>
                <c:pt idx="4">
                  <c:v>299.99999972060323</c:v>
                </c:pt>
                <c:pt idx="5">
                  <c:v>600.00000006984919</c:v>
                </c:pt>
                <c:pt idx="6">
                  <c:v>899.99999979045242</c:v>
                </c:pt>
                <c:pt idx="7">
                  <c:v>1799.9999995809048</c:v>
                </c:pt>
                <c:pt idx="8">
                  <c:v>3599.9999997904524</c:v>
                </c:pt>
                <c:pt idx="9">
                  <c:v>5939.9999998742715</c:v>
                </c:pt>
                <c:pt idx="10">
                  <c:v>9539.9999996647239</c:v>
                </c:pt>
                <c:pt idx="11">
                  <c:v>13140.000000083819</c:v>
                </c:pt>
                <c:pt idx="12">
                  <c:v>16739.999999874271</c:v>
                </c:pt>
                <c:pt idx="13">
                  <c:v>73500.000000069849</c:v>
                </c:pt>
                <c:pt idx="14">
                  <c:v>103800.0000001397</c:v>
                </c:pt>
                <c:pt idx="15">
                  <c:v>158999.99999965075</c:v>
                </c:pt>
                <c:pt idx="16">
                  <c:v>418199.99999965075</c:v>
                </c:pt>
                <c:pt idx="17">
                  <c:v>504599.99999965075</c:v>
                </c:pt>
                <c:pt idx="18">
                  <c:v>590999.99999965075</c:v>
                </c:pt>
              </c:numCache>
            </c:numRef>
          </c:xVal>
          <c:yVal>
            <c:numRef>
              <c:f>GR1_Cons!$J$79:$J$98</c:f>
              <c:numCache>
                <c:formatCode>General</c:formatCode>
                <c:ptCount val="20"/>
                <c:pt idx="0">
                  <c:v>50</c:v>
                </c:pt>
                <c:pt idx="1">
                  <c:v>51.652892561983478</c:v>
                </c:pt>
                <c:pt idx="2">
                  <c:v>53.267045454545446</c:v>
                </c:pt>
                <c:pt idx="3">
                  <c:v>53.879310344827594</c:v>
                </c:pt>
                <c:pt idx="4">
                  <c:v>56.137724550898206</c:v>
                </c:pt>
                <c:pt idx="5">
                  <c:v>61.881188118811878</c:v>
                </c:pt>
                <c:pt idx="6">
                  <c:v>66.964285714285708</c:v>
                </c:pt>
                <c:pt idx="7">
                  <c:v>86.0091743119266</c:v>
                </c:pt>
                <c:pt idx="8">
                  <c:v>131.11888111888109</c:v>
                </c:pt>
                <c:pt idx="9">
                  <c:v>156.25</c:v>
                </c:pt>
                <c:pt idx="10">
                  <c:v>178.57142857142858</c:v>
                </c:pt>
                <c:pt idx="11">
                  <c:v>197.36842105263156</c:v>
                </c:pt>
                <c:pt idx="12">
                  <c:v>208.33333333333334</c:v>
                </c:pt>
                <c:pt idx="13">
                  <c:v>292.96875</c:v>
                </c:pt>
                <c:pt idx="14">
                  <c:v>315.12605042016804</c:v>
                </c:pt>
                <c:pt idx="15">
                  <c:v>340.90909090909093</c:v>
                </c:pt>
                <c:pt idx="16">
                  <c:v>390.625</c:v>
                </c:pt>
                <c:pt idx="17">
                  <c:v>394.73684210526312</c:v>
                </c:pt>
                <c:pt idx="18">
                  <c:v>398.93617021276594</c:v>
                </c:pt>
              </c:numCache>
            </c:numRef>
          </c:yVal>
          <c:smooth val="0"/>
          <c:extLst>
            <c:ext xmlns:c16="http://schemas.microsoft.com/office/drawing/2014/chart" uri="{C3380CC4-5D6E-409C-BE32-E72D297353CC}">
              <c16:uniqueId val="{00000002-CE59-41CB-925E-6E2FD2EBE8BD}"/>
            </c:ext>
          </c:extLst>
        </c:ser>
        <c:ser>
          <c:idx val="2"/>
          <c:order val="3"/>
          <c:tx>
            <c:strRef>
              <c:f>GR1_Cons!$A$194</c:f>
              <c:strCache>
                <c:ptCount val="1"/>
                <c:pt idx="0">
                  <c:v>100 kg/m3</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GR1_Cons!$E$110:$E$127</c:f>
              <c:numCache>
                <c:formatCode>General</c:formatCode>
                <c:ptCount val="18"/>
                <c:pt idx="1">
                  <c:v>60.000000195577741</c:v>
                </c:pt>
                <c:pt idx="2">
                  <c:v>120.00000039115548</c:v>
                </c:pt>
                <c:pt idx="3">
                  <c:v>300.00000034924597</c:v>
                </c:pt>
                <c:pt idx="4">
                  <c:v>600.00000006984919</c:v>
                </c:pt>
                <c:pt idx="5">
                  <c:v>899.99999979045242</c:v>
                </c:pt>
                <c:pt idx="6">
                  <c:v>1800.0000002095476</c:v>
                </c:pt>
                <c:pt idx="7">
                  <c:v>3659.9999999860302</c:v>
                </c:pt>
                <c:pt idx="8">
                  <c:v>6780.0000000977889</c:v>
                </c:pt>
                <c:pt idx="9">
                  <c:v>10379.999999888241</c:v>
                </c:pt>
                <c:pt idx="10">
                  <c:v>13980.000000307336</c:v>
                </c:pt>
                <c:pt idx="11">
                  <c:v>17580.000000097789</c:v>
                </c:pt>
                <c:pt idx="12">
                  <c:v>74340.000000293367</c:v>
                </c:pt>
                <c:pt idx="13">
                  <c:v>104640.00000036322</c:v>
                </c:pt>
                <c:pt idx="14">
                  <c:v>159839.99999987427</c:v>
                </c:pt>
                <c:pt idx="15">
                  <c:v>419039.99999987427</c:v>
                </c:pt>
                <c:pt idx="16">
                  <c:v>505439.99999987427</c:v>
                </c:pt>
                <c:pt idx="17">
                  <c:v>591839.99999987427</c:v>
                </c:pt>
              </c:numCache>
            </c:numRef>
          </c:xVal>
          <c:yVal>
            <c:numRef>
              <c:f>GR1_Cons!$J$110:$J$127</c:f>
              <c:numCache>
                <c:formatCode>General</c:formatCode>
                <c:ptCount val="18"/>
                <c:pt idx="0">
                  <c:v>100</c:v>
                </c:pt>
                <c:pt idx="1">
                  <c:v>100</c:v>
                </c:pt>
                <c:pt idx="2">
                  <c:v>102.17983651226157</c:v>
                </c:pt>
                <c:pt idx="3">
                  <c:v>104.16666666666667</c:v>
                </c:pt>
                <c:pt idx="4">
                  <c:v>108.06916426512967</c:v>
                </c:pt>
                <c:pt idx="5">
                  <c:v>111.94029850746267</c:v>
                </c:pt>
                <c:pt idx="6">
                  <c:v>124.5847176079734</c:v>
                </c:pt>
                <c:pt idx="7">
                  <c:v>159.57446808510639</c:v>
                </c:pt>
                <c:pt idx="8">
                  <c:v>210.67415730337075</c:v>
                </c:pt>
                <c:pt idx="9">
                  <c:v>228.65853658536585</c:v>
                </c:pt>
                <c:pt idx="10">
                  <c:v>241.93548387096774</c:v>
                </c:pt>
                <c:pt idx="11">
                  <c:v>251.67785234899327</c:v>
                </c:pt>
                <c:pt idx="12">
                  <c:v>320.51282051282055</c:v>
                </c:pt>
                <c:pt idx="13">
                  <c:v>337.83783783783787</c:v>
                </c:pt>
                <c:pt idx="14">
                  <c:v>357.14285714285717</c:v>
                </c:pt>
                <c:pt idx="15">
                  <c:v>394.73684210526312</c:v>
                </c:pt>
                <c:pt idx="16">
                  <c:v>398.93617021276594</c:v>
                </c:pt>
                <c:pt idx="17">
                  <c:v>403.22580645161293</c:v>
                </c:pt>
              </c:numCache>
            </c:numRef>
          </c:yVal>
          <c:smooth val="0"/>
          <c:extLst>
            <c:ext xmlns:c16="http://schemas.microsoft.com/office/drawing/2014/chart" uri="{C3380CC4-5D6E-409C-BE32-E72D297353CC}">
              <c16:uniqueId val="{00000003-CE59-41CB-925E-6E2FD2EBE8BD}"/>
            </c:ext>
          </c:extLst>
        </c:ser>
        <c:ser>
          <c:idx val="3"/>
          <c:order val="4"/>
          <c:tx>
            <c:strRef>
              <c:f>GR1_Cons!$A$195</c:f>
              <c:strCache>
                <c:ptCount val="1"/>
                <c:pt idx="0">
                  <c:v>200 kg/m3</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GR1_Cons!$E$140:$E$156</c:f>
              <c:numCache>
                <c:formatCode>General</c:formatCode>
                <c:ptCount val="17"/>
                <c:pt idx="1">
                  <c:v>60.000000195577741</c:v>
                </c:pt>
                <c:pt idx="2">
                  <c:v>300.00000034924597</c:v>
                </c:pt>
                <c:pt idx="3">
                  <c:v>600.00000006984919</c:v>
                </c:pt>
                <c:pt idx="4">
                  <c:v>900.00000041909516</c:v>
                </c:pt>
                <c:pt idx="5">
                  <c:v>1800.0000002095476</c:v>
                </c:pt>
                <c:pt idx="6">
                  <c:v>3600.0000004190952</c:v>
                </c:pt>
                <c:pt idx="7">
                  <c:v>7020.0000002514571</c:v>
                </c:pt>
                <c:pt idx="8">
                  <c:v>10620.00000004191</c:v>
                </c:pt>
                <c:pt idx="9">
                  <c:v>14220.000000461005</c:v>
                </c:pt>
                <c:pt idx="10">
                  <c:v>17820.000000251457</c:v>
                </c:pt>
                <c:pt idx="11">
                  <c:v>74580.000000447035</c:v>
                </c:pt>
                <c:pt idx="12">
                  <c:v>104880.00000051688</c:v>
                </c:pt>
                <c:pt idx="13">
                  <c:v>160080.00000002794</c:v>
                </c:pt>
                <c:pt idx="14">
                  <c:v>419280.00000002794</c:v>
                </c:pt>
                <c:pt idx="15">
                  <c:v>505680.00000002794</c:v>
                </c:pt>
                <c:pt idx="16">
                  <c:v>592080.00000002794</c:v>
                </c:pt>
              </c:numCache>
            </c:numRef>
          </c:xVal>
          <c:yVal>
            <c:numRef>
              <c:f>GR1_Cons!$J$140:$J$156</c:f>
              <c:numCache>
                <c:formatCode>General</c:formatCode>
                <c:ptCount val="17"/>
                <c:pt idx="0">
                  <c:v>200</c:v>
                </c:pt>
                <c:pt idx="1">
                  <c:v>200</c:v>
                </c:pt>
                <c:pt idx="2">
                  <c:v>200</c:v>
                </c:pt>
                <c:pt idx="3">
                  <c:v>200</c:v>
                </c:pt>
                <c:pt idx="4">
                  <c:v>200</c:v>
                </c:pt>
                <c:pt idx="5">
                  <c:v>200</c:v>
                </c:pt>
                <c:pt idx="6">
                  <c:v>201.61290322580646</c:v>
                </c:pt>
                <c:pt idx="7">
                  <c:v>202.70270270270271</c:v>
                </c:pt>
                <c:pt idx="8">
                  <c:v>203.80434782608697</c:v>
                </c:pt>
                <c:pt idx="9">
                  <c:v>205.47945205479454</c:v>
                </c:pt>
                <c:pt idx="10">
                  <c:v>216.76300578034682</c:v>
                </c:pt>
                <c:pt idx="11">
                  <c:v>333.33333333333337</c:v>
                </c:pt>
                <c:pt idx="12">
                  <c:v>348.83720930232556</c:v>
                </c:pt>
                <c:pt idx="13">
                  <c:v>369.45812807881771</c:v>
                </c:pt>
                <c:pt idx="14">
                  <c:v>431.03448275862075</c:v>
                </c:pt>
                <c:pt idx="15">
                  <c:v>441.1764705882353</c:v>
                </c:pt>
                <c:pt idx="16">
                  <c:v>449.10179640718565</c:v>
                </c:pt>
              </c:numCache>
            </c:numRef>
          </c:yVal>
          <c:smooth val="0"/>
          <c:extLst>
            <c:ext xmlns:c16="http://schemas.microsoft.com/office/drawing/2014/chart" uri="{C3380CC4-5D6E-409C-BE32-E72D297353CC}">
              <c16:uniqueId val="{00000004-CE59-41CB-925E-6E2FD2EBE8BD}"/>
            </c:ext>
          </c:extLst>
        </c:ser>
        <c:ser>
          <c:idx val="4"/>
          <c:order val="5"/>
          <c:tx>
            <c:strRef>
              <c:f>GR1_Cons!$A$196</c:f>
              <c:strCache>
                <c:ptCount val="1"/>
                <c:pt idx="0">
                  <c:v>300 kg/m3</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GR1_Cons!$E$170:$E$186</c:f>
              <c:numCache>
                <c:formatCode>General</c:formatCode>
                <c:ptCount val="17"/>
                <c:pt idx="1">
                  <c:v>60.000000195577741</c:v>
                </c:pt>
                <c:pt idx="2">
                  <c:v>300.00000034924597</c:v>
                </c:pt>
                <c:pt idx="3">
                  <c:v>600.00000006984919</c:v>
                </c:pt>
                <c:pt idx="4">
                  <c:v>900.00000041909516</c:v>
                </c:pt>
                <c:pt idx="5">
                  <c:v>1800.0000002095476</c:v>
                </c:pt>
                <c:pt idx="6">
                  <c:v>3600.0000004190952</c:v>
                </c:pt>
                <c:pt idx="7">
                  <c:v>7200.0000002095476</c:v>
                </c:pt>
                <c:pt idx="8">
                  <c:v>10800</c:v>
                </c:pt>
                <c:pt idx="9">
                  <c:v>14400.000000419095</c:v>
                </c:pt>
                <c:pt idx="10">
                  <c:v>18000.000000209548</c:v>
                </c:pt>
                <c:pt idx="11">
                  <c:v>74760.000000405125</c:v>
                </c:pt>
                <c:pt idx="12">
                  <c:v>105060.00000047497</c:v>
                </c:pt>
                <c:pt idx="13">
                  <c:v>160259.99999998603</c:v>
                </c:pt>
                <c:pt idx="14">
                  <c:v>419459.99999998603</c:v>
                </c:pt>
                <c:pt idx="15">
                  <c:v>505859.99999998603</c:v>
                </c:pt>
                <c:pt idx="16">
                  <c:v>592259.99999998603</c:v>
                </c:pt>
              </c:numCache>
            </c:numRef>
          </c:xVal>
          <c:yVal>
            <c:numRef>
              <c:f>GR1_Cons!$J$170:$J$186</c:f>
              <c:numCache>
                <c:formatCode>General</c:formatCode>
                <c:ptCount val="17"/>
                <c:pt idx="0">
                  <c:v>300</c:v>
                </c:pt>
                <c:pt idx="1">
                  <c:v>300</c:v>
                </c:pt>
                <c:pt idx="2">
                  <c:v>300</c:v>
                </c:pt>
                <c:pt idx="3">
                  <c:v>300</c:v>
                </c:pt>
                <c:pt idx="4">
                  <c:v>300</c:v>
                </c:pt>
                <c:pt idx="5">
                  <c:v>300</c:v>
                </c:pt>
                <c:pt idx="6">
                  <c:v>300</c:v>
                </c:pt>
                <c:pt idx="7">
                  <c:v>301.60427807486633</c:v>
                </c:pt>
                <c:pt idx="8">
                  <c:v>301.60427807486633</c:v>
                </c:pt>
                <c:pt idx="9">
                  <c:v>301.60427807486633</c:v>
                </c:pt>
                <c:pt idx="10">
                  <c:v>303.22580645161293</c:v>
                </c:pt>
                <c:pt idx="11">
                  <c:v>314.20612813370479</c:v>
                </c:pt>
                <c:pt idx="12">
                  <c:v>323.2091690544413</c:v>
                </c:pt>
                <c:pt idx="13">
                  <c:v>336.71641791044777</c:v>
                </c:pt>
                <c:pt idx="14">
                  <c:v>386.30136986301369</c:v>
                </c:pt>
                <c:pt idx="15">
                  <c:v>402.85714285714289</c:v>
                </c:pt>
                <c:pt idx="16">
                  <c:v>417.77777777777777</c:v>
                </c:pt>
              </c:numCache>
            </c:numRef>
          </c:yVal>
          <c:smooth val="0"/>
          <c:extLst>
            <c:ext xmlns:c16="http://schemas.microsoft.com/office/drawing/2014/chart" uri="{C3380CC4-5D6E-409C-BE32-E72D297353CC}">
              <c16:uniqueId val="{00000005-CE59-41CB-925E-6E2FD2EBE8BD}"/>
            </c:ext>
          </c:extLst>
        </c:ser>
        <c:dLbls>
          <c:showLegendKey val="0"/>
          <c:showVal val="0"/>
          <c:showCatName val="0"/>
          <c:showSerName val="0"/>
          <c:showPercent val="0"/>
          <c:showBubbleSize val="0"/>
        </c:dLbls>
        <c:axId val="909220367"/>
        <c:axId val="909220783"/>
        <c:extLst>
          <c:ext xmlns:c15="http://schemas.microsoft.com/office/drawing/2012/chart" uri="{02D57815-91ED-43cb-92C2-25804820EDAC}">
            <c15:filteredScatterSeries>
              <c15:ser>
                <c:idx val="5"/>
                <c:order val="6"/>
                <c:tx>
                  <c:v>Gelling Point Line</c:v>
                </c:tx>
                <c:spPr>
                  <a:ln w="19050" cap="rnd">
                    <a:solidFill>
                      <a:schemeClr val="tx1"/>
                    </a:solidFill>
                    <a:prstDash val="dash"/>
                    <a:round/>
                  </a:ln>
                  <a:effectLst/>
                </c:spPr>
                <c:marker>
                  <c:symbol val="circle"/>
                  <c:size val="5"/>
                  <c:spPr>
                    <a:noFill/>
                    <a:ln w="9525">
                      <a:noFill/>
                    </a:ln>
                    <a:effectLst/>
                  </c:spPr>
                </c:marker>
                <c:xVal>
                  <c:numRef>
                    <c:extLst>
                      <c:ext uri="{02D57815-91ED-43cb-92C2-25804820EDAC}">
                        <c15:formulaRef>
                          <c15:sqref>GR1_Cons!$B$191:$B$196</c15:sqref>
                        </c15:formulaRef>
                      </c:ext>
                    </c:extLst>
                    <c:numCache>
                      <c:formatCode>General</c:formatCode>
                      <c:ptCount val="6"/>
                      <c:pt idx="0">
                        <c:v>600.00000006984919</c:v>
                      </c:pt>
                      <c:pt idx="1">
                        <c:v>1259.9999997066334</c:v>
                      </c:pt>
                      <c:pt idx="2">
                        <c:v>3599.9999997904524</c:v>
                      </c:pt>
                      <c:pt idx="3">
                        <c:v>6780.0000000977889</c:v>
                      </c:pt>
                      <c:pt idx="4">
                        <c:v>74580.000000447035</c:v>
                      </c:pt>
                    </c:numCache>
                  </c:numRef>
                </c:xVal>
                <c:yVal>
                  <c:numRef>
                    <c:extLst>
                      <c:ext uri="{02D57815-91ED-43cb-92C2-25804820EDAC}">
                        <c15:formulaRef>
                          <c15:sqref>GR1_Cons!$C$191:$C$196</c15:sqref>
                        </c15:formulaRef>
                      </c:ext>
                    </c:extLst>
                    <c:numCache>
                      <c:formatCode>General</c:formatCode>
                      <c:ptCount val="6"/>
                      <c:pt idx="0">
                        <c:v>11.111111111111112</c:v>
                      </c:pt>
                      <c:pt idx="1">
                        <c:v>21.428571428571431</c:v>
                      </c:pt>
                      <c:pt idx="2">
                        <c:v>38.133333333333333</c:v>
                      </c:pt>
                      <c:pt idx="3">
                        <c:v>47.466666666666669</c:v>
                      </c:pt>
                      <c:pt idx="4">
                        <c:v>60</c:v>
                      </c:pt>
                    </c:numCache>
                  </c:numRef>
                </c:yVal>
                <c:smooth val="0"/>
                <c:extLst>
                  <c:ext xmlns:c16="http://schemas.microsoft.com/office/drawing/2014/chart" uri="{C3380CC4-5D6E-409C-BE32-E72D297353CC}">
                    <c16:uniqueId val="{00000006-CE59-41CB-925E-6E2FD2EBE8BD}"/>
                  </c:ext>
                </c:extLst>
              </c15:ser>
            </c15:filteredScatterSeries>
          </c:ext>
        </c:extLst>
      </c:scatterChart>
      <c:valAx>
        <c:axId val="909220367"/>
        <c:scaling>
          <c:logBase val="10"/>
          <c:orientation val="minMax"/>
          <c:min val="10"/>
        </c:scaling>
        <c:delete val="0"/>
        <c:axPos val="b"/>
        <c:majorGridlines>
          <c:spPr>
            <a:ln w="25400" cap="flat" cmpd="sng" algn="ctr">
              <a:solidFill>
                <a:schemeClr val="tx1"/>
              </a:solidFill>
              <a:round/>
            </a:ln>
            <a:effectLst/>
          </c:spPr>
        </c:majorGridlines>
        <c:minorGridlines>
          <c:spPr>
            <a:ln w="9525" cap="flat" cmpd="sng" algn="ctr">
              <a:gradFill flip="none" rotWithShape="1">
                <a:gsLst>
                  <a:gs pos="0">
                    <a:schemeClr val="bg1">
                      <a:lumMod val="75000"/>
                    </a:schemeClr>
                  </a:gs>
                  <a:gs pos="23000">
                    <a:schemeClr val="bg1">
                      <a:lumMod val="65000"/>
                    </a:schemeClr>
                  </a:gs>
                  <a:gs pos="69000">
                    <a:schemeClr val="bg1">
                      <a:lumMod val="50000"/>
                    </a:schemeClr>
                  </a:gs>
                  <a:gs pos="97000">
                    <a:schemeClr val="tx1">
                      <a:lumMod val="65000"/>
                      <a:lumOff val="35000"/>
                    </a:schemeClr>
                  </a:gs>
                </a:gsLst>
                <a:path path="circle">
                  <a:fillToRect l="100000" t="100000"/>
                </a:path>
                <a:tileRect r="-100000" b="-100000"/>
              </a:gradFill>
              <a:round/>
            </a:ln>
            <a:effectLst/>
          </c:spPr>
        </c:minorGridlines>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nl-NL" sz="1050">
                    <a:latin typeface="Segoe UI" panose="020B0502040204020203" pitchFamily="34" charset="0"/>
                    <a:cs typeface="Segoe UI" panose="020B0502040204020203" pitchFamily="34" charset="0"/>
                  </a:rPr>
                  <a:t>Time (s)</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crossAx val="909220783"/>
        <c:crosses val="autoZero"/>
        <c:crossBetween val="midCat"/>
        <c:majorUnit val="10"/>
        <c:minorUnit val="10"/>
      </c:valAx>
      <c:valAx>
        <c:axId val="909220783"/>
        <c:scaling>
          <c:orientation val="minMax"/>
          <c:max val="500"/>
          <c:min val="0"/>
        </c:scaling>
        <c:delete val="0"/>
        <c:axPos val="l"/>
        <c:majorGridlines>
          <c:spPr>
            <a:ln w="25400" cap="flat" cmpd="sng" algn="ctr">
              <a:solidFill>
                <a:schemeClr val="tx1"/>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nl-NL" sz="1050">
                    <a:latin typeface="Segoe UI" panose="020B0502040204020203" pitchFamily="34" charset="0"/>
                    <a:cs typeface="Segoe UI" panose="020B0502040204020203" pitchFamily="34" charset="0"/>
                  </a:rPr>
                  <a:t>Concentration</a:t>
                </a:r>
                <a:r>
                  <a:rPr lang="nl-NL" sz="1050" baseline="0">
                    <a:latin typeface="Segoe UI" panose="020B0502040204020203" pitchFamily="34" charset="0"/>
                    <a:cs typeface="Segoe UI" panose="020B0502040204020203" pitchFamily="34" charset="0"/>
                  </a:rPr>
                  <a:t> (kg/m</a:t>
                </a:r>
                <a:r>
                  <a:rPr lang="nl-NL" sz="1050" baseline="30000">
                    <a:latin typeface="Segoe UI" panose="020B0502040204020203" pitchFamily="34" charset="0"/>
                    <a:cs typeface="Segoe UI" panose="020B0502040204020203" pitchFamily="34" charset="0"/>
                  </a:rPr>
                  <a:t>3</a:t>
                </a:r>
                <a:r>
                  <a:rPr lang="nl-NL" sz="1050" baseline="0">
                    <a:latin typeface="Segoe UI" panose="020B0502040204020203" pitchFamily="34" charset="0"/>
                    <a:cs typeface="Segoe UI" panose="020B0502040204020203" pitchFamily="34" charset="0"/>
                  </a:rPr>
                  <a:t>)</a:t>
                </a:r>
                <a:endParaRPr lang="nl-NL" sz="1050">
                  <a:latin typeface="Segoe UI" panose="020B0502040204020203" pitchFamily="34" charset="0"/>
                  <a:cs typeface="Segoe UI" panose="020B0502040204020203" pitchFamily="34" charset="0"/>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crossAx val="909220367"/>
        <c:crossesAt val="1.0000000000000002E-2"/>
        <c:crossBetween val="midCat"/>
      </c:valAx>
      <c:spPr>
        <a:noFill/>
        <a:ln>
          <a:noFill/>
        </a:ln>
        <a:effectLst/>
      </c:spPr>
    </c:plotArea>
    <c:legend>
      <c:legendPos val="r"/>
      <c:layout>
        <c:manualLayout>
          <c:xMode val="edge"/>
          <c:yMode val="edge"/>
          <c:x val="9.4888558922070099E-2"/>
          <c:y val="4.9977440101557788E-2"/>
          <c:w val="0.23884070773586255"/>
          <c:h val="0.18384672244112091"/>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40" b="0" i="0" u="none" strike="noStrike" kern="1200" spc="0" baseline="0">
                <a:solidFill>
                  <a:sysClr val="windowText" lastClr="000000"/>
                </a:solidFill>
                <a:latin typeface="+mn-lt"/>
                <a:ea typeface="+mn-ea"/>
                <a:cs typeface="+mn-cs"/>
              </a:defRPr>
            </a:pPr>
            <a:r>
              <a:rPr lang="en-US"/>
              <a:t>Sample Pluk4, sand%=10%</a:t>
            </a:r>
          </a:p>
        </c:rich>
      </c:tx>
      <c:layout>
        <c:manualLayout>
          <c:xMode val="edge"/>
          <c:yMode val="edge"/>
          <c:x val="0.37290510377255315"/>
          <c:y val="0"/>
        </c:manualLayout>
      </c:layout>
      <c:overlay val="0"/>
      <c:spPr>
        <a:noFill/>
        <a:ln>
          <a:noFill/>
        </a:ln>
        <a:effectLst/>
      </c:spPr>
      <c:txPr>
        <a:bodyPr rot="0" spcFirstLastPara="1" vertOverflow="ellipsis" vert="horz" wrap="square" anchor="ctr" anchorCtr="1"/>
        <a:lstStyle/>
        <a:p>
          <a:pPr>
            <a:defRPr lang="en-US" sz="1440" b="0" i="0" u="none" strike="noStrike" kern="1200" spc="0" baseline="0">
              <a:solidFill>
                <a:sysClr val="windowText" lastClr="000000"/>
              </a:solidFill>
              <a:latin typeface="+mn-lt"/>
              <a:ea typeface="+mn-ea"/>
              <a:cs typeface="+mn-cs"/>
            </a:defRPr>
          </a:pPr>
          <a:endParaRPr lang="nl-NL"/>
        </a:p>
      </c:txPr>
    </c:title>
    <c:autoTitleDeleted val="0"/>
    <c:plotArea>
      <c:layout>
        <c:manualLayout>
          <c:layoutTarget val="inner"/>
          <c:xMode val="edge"/>
          <c:yMode val="edge"/>
          <c:x val="0.10022516976754936"/>
          <c:y val="0.10233350620563586"/>
          <c:w val="0.84480118211602495"/>
          <c:h val="0.76050082221336512"/>
        </c:manualLayout>
      </c:layout>
      <c:scatterChart>
        <c:scatterStyle val="lineMarker"/>
        <c:varyColors val="0"/>
        <c:ser>
          <c:idx val="0"/>
          <c:order val="0"/>
          <c:tx>
            <c:v>10 kg/m3</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[5]C10!$E$11:$E$30</c:f>
              <c:numCache>
                <c:formatCode>General</c:formatCode>
                <c:ptCount val="20"/>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18000.000000209548</c:v>
                </c:pt>
                <c:pt idx="11">
                  <c:v>85500.000000209548</c:v>
                </c:pt>
                <c:pt idx="12">
                  <c:v>104040.00000029337</c:v>
                </c:pt>
                <c:pt idx="13">
                  <c:v>171540.00000029337</c:v>
                </c:pt>
                <c:pt idx="14">
                  <c:v>259140.00000043306</c:v>
                </c:pt>
                <c:pt idx="15">
                  <c:v>351660.00000026543</c:v>
                </c:pt>
                <c:pt idx="16">
                  <c:v>599940.00000050291</c:v>
                </c:pt>
              </c:numCache>
            </c:numRef>
          </c:xVal>
          <c:yVal>
            <c:numRef>
              <c:f>[5]C10!$H$11:$H$30</c:f>
              <c:numCache>
                <c:formatCode>General</c:formatCode>
                <c:ptCount val="20"/>
                <c:pt idx="0">
                  <c:v>100</c:v>
                </c:pt>
                <c:pt idx="1">
                  <c:v>17.492711370262391</c:v>
                </c:pt>
                <c:pt idx="2">
                  <c:v>2.915451895043732</c:v>
                </c:pt>
                <c:pt idx="3">
                  <c:v>2.915451895043732</c:v>
                </c:pt>
                <c:pt idx="4">
                  <c:v>2.6239067055393592</c:v>
                </c:pt>
                <c:pt idx="5">
                  <c:v>2.3323615160349855</c:v>
                </c:pt>
                <c:pt idx="6">
                  <c:v>2.3323615160349855</c:v>
                </c:pt>
                <c:pt idx="7">
                  <c:v>2.0408163265306123</c:v>
                </c:pt>
                <c:pt idx="8">
                  <c:v>2.0408163265306123</c:v>
                </c:pt>
                <c:pt idx="9">
                  <c:v>2.0408163265306123</c:v>
                </c:pt>
                <c:pt idx="10">
                  <c:v>2.0408163265306123</c:v>
                </c:pt>
                <c:pt idx="11">
                  <c:v>1.8950437317784257</c:v>
                </c:pt>
                <c:pt idx="12">
                  <c:v>1.8950437317784257</c:v>
                </c:pt>
                <c:pt idx="13">
                  <c:v>1.749271137026239</c:v>
                </c:pt>
                <c:pt idx="14">
                  <c:v>1.749271137026239</c:v>
                </c:pt>
                <c:pt idx="15">
                  <c:v>1.749271137026239</c:v>
                </c:pt>
                <c:pt idx="16">
                  <c:v>1.749271137026239</c:v>
                </c:pt>
              </c:numCache>
            </c:numRef>
          </c:yVal>
          <c:smooth val="0"/>
          <c:extLst>
            <c:ext xmlns:c16="http://schemas.microsoft.com/office/drawing/2014/chart" uri="{C3380CC4-5D6E-409C-BE32-E72D297353CC}">
              <c16:uniqueId val="{00000000-40EE-4A46-A682-6082CE57B5B1}"/>
            </c:ext>
          </c:extLst>
        </c:ser>
        <c:ser>
          <c:idx val="1"/>
          <c:order val="1"/>
          <c:tx>
            <c:v>20 kg/m3</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[5]C20!$E$11:$E$33</c:f>
              <c:numCache>
                <c:formatCode>General</c:formatCode>
                <c:ptCount val="23"/>
                <c:pt idx="0">
                  <c:v>0</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18000.000000209548</c:v>
                </c:pt>
                <c:pt idx="11">
                  <c:v>85440.00000001397</c:v>
                </c:pt>
                <c:pt idx="12">
                  <c:v>103980.00000009779</c:v>
                </c:pt>
                <c:pt idx="13">
                  <c:v>171480.00000009779</c:v>
                </c:pt>
                <c:pt idx="14">
                  <c:v>259080.00000023749</c:v>
                </c:pt>
                <c:pt idx="15">
                  <c:v>351600.00000006985</c:v>
                </c:pt>
                <c:pt idx="16">
                  <c:v>599880.00000030734</c:v>
                </c:pt>
              </c:numCache>
            </c:numRef>
          </c:xVal>
          <c:yVal>
            <c:numRef>
              <c:f>[5]C20!$H$11:$H$33</c:f>
              <c:numCache>
                <c:formatCode>General</c:formatCode>
                <c:ptCount val="23"/>
                <c:pt idx="0">
                  <c:v>100</c:v>
                </c:pt>
                <c:pt idx="1">
                  <c:v>98.833819241982511</c:v>
                </c:pt>
                <c:pt idx="2">
                  <c:v>7.5801749271137027</c:v>
                </c:pt>
                <c:pt idx="3">
                  <c:v>6.9970845481049562</c:v>
                </c:pt>
                <c:pt idx="4">
                  <c:v>6.4139941690962115</c:v>
                </c:pt>
                <c:pt idx="5">
                  <c:v>5.685131195335277</c:v>
                </c:pt>
                <c:pt idx="6">
                  <c:v>4.9562682215743443</c:v>
                </c:pt>
                <c:pt idx="7">
                  <c:v>4.8104956268221573</c:v>
                </c:pt>
                <c:pt idx="8">
                  <c:v>4.8104956268221573</c:v>
                </c:pt>
                <c:pt idx="9">
                  <c:v>4.8104956268221573</c:v>
                </c:pt>
                <c:pt idx="10">
                  <c:v>4.8104956268221573</c:v>
                </c:pt>
                <c:pt idx="11">
                  <c:v>4.5189504373177849</c:v>
                </c:pt>
                <c:pt idx="12">
                  <c:v>4.3731778425655978</c:v>
                </c:pt>
                <c:pt idx="13">
                  <c:v>4.3731778425655978</c:v>
                </c:pt>
                <c:pt idx="14">
                  <c:v>4.0816326530612246</c:v>
                </c:pt>
                <c:pt idx="15">
                  <c:v>4.0816326530612246</c:v>
                </c:pt>
                <c:pt idx="16">
                  <c:v>4.0816326530612246</c:v>
                </c:pt>
              </c:numCache>
            </c:numRef>
          </c:yVal>
          <c:smooth val="0"/>
          <c:extLst>
            <c:ext xmlns:c16="http://schemas.microsoft.com/office/drawing/2014/chart" uri="{C3380CC4-5D6E-409C-BE32-E72D297353CC}">
              <c16:uniqueId val="{00000001-40EE-4A46-A682-6082CE57B5B1}"/>
            </c:ext>
          </c:extLst>
        </c:ser>
        <c:ser>
          <c:idx val="2"/>
          <c:order val="2"/>
          <c:tx>
            <c:v>50 kg/m3</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[5]C50!$E$11:$E$27</c:f>
              <c:numCache>
                <c:formatCode>General</c:formatCode>
                <c:ptCount val="17"/>
                <c:pt idx="0">
                  <c:v>0</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18000.000000209548</c:v>
                </c:pt>
                <c:pt idx="11">
                  <c:v>85379.999999818392</c:v>
                </c:pt>
                <c:pt idx="12">
                  <c:v>103919.99999990221</c:v>
                </c:pt>
                <c:pt idx="13">
                  <c:v>171419.99999990221</c:v>
                </c:pt>
                <c:pt idx="14">
                  <c:v>259020.00000004191</c:v>
                </c:pt>
                <c:pt idx="15">
                  <c:v>351539.99999987427</c:v>
                </c:pt>
                <c:pt idx="16">
                  <c:v>599820.00000011176</c:v>
                </c:pt>
              </c:numCache>
            </c:numRef>
          </c:xVal>
          <c:yVal>
            <c:numRef>
              <c:f>[5]C50!$H$11:$H$27</c:f>
              <c:numCache>
                <c:formatCode>General</c:formatCode>
                <c:ptCount val="17"/>
                <c:pt idx="0">
                  <c:v>100</c:v>
                </c:pt>
                <c:pt idx="1">
                  <c:v>99.411764705882348</c:v>
                </c:pt>
                <c:pt idx="2">
                  <c:v>64.705882352941174</c:v>
                </c:pt>
                <c:pt idx="3">
                  <c:v>23.823529411764703</c:v>
                </c:pt>
                <c:pt idx="4">
                  <c:v>20.294117647058822</c:v>
                </c:pt>
                <c:pt idx="5">
                  <c:v>16.176470588235293</c:v>
                </c:pt>
                <c:pt idx="6">
                  <c:v>13.529411764705882</c:v>
                </c:pt>
                <c:pt idx="7">
                  <c:v>11.470588235294118</c:v>
                </c:pt>
                <c:pt idx="8">
                  <c:v>10.882352941176471</c:v>
                </c:pt>
                <c:pt idx="9">
                  <c:v>10.588235294117647</c:v>
                </c:pt>
                <c:pt idx="10">
                  <c:v>10.588235294117647</c:v>
                </c:pt>
                <c:pt idx="11">
                  <c:v>9.1176470588235308</c:v>
                </c:pt>
                <c:pt idx="12">
                  <c:v>9.1176470588235308</c:v>
                </c:pt>
                <c:pt idx="13">
                  <c:v>8.8235294117647065</c:v>
                </c:pt>
                <c:pt idx="14">
                  <c:v>8.8235294117647065</c:v>
                </c:pt>
                <c:pt idx="15">
                  <c:v>8.8235294117647065</c:v>
                </c:pt>
                <c:pt idx="16">
                  <c:v>8.8235294117647065</c:v>
                </c:pt>
              </c:numCache>
            </c:numRef>
          </c:yVal>
          <c:smooth val="0"/>
          <c:extLst>
            <c:ext xmlns:c16="http://schemas.microsoft.com/office/drawing/2014/chart" uri="{C3380CC4-5D6E-409C-BE32-E72D297353CC}">
              <c16:uniqueId val="{00000002-40EE-4A46-A682-6082CE57B5B1}"/>
            </c:ext>
          </c:extLst>
        </c:ser>
        <c:ser>
          <c:idx val="3"/>
          <c:order val="3"/>
          <c:tx>
            <c:v>100 kg/m3</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[5]C100!$E$11:$E$27</c:f>
              <c:numCache>
                <c:formatCode>General</c:formatCode>
                <c:ptCount val="17"/>
                <c:pt idx="0">
                  <c:v>0</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18000.000000209548</c:v>
                </c:pt>
                <c:pt idx="11">
                  <c:v>85319.999999622814</c:v>
                </c:pt>
                <c:pt idx="12">
                  <c:v>103859.99999970663</c:v>
                </c:pt>
                <c:pt idx="13">
                  <c:v>171359.99999970663</c:v>
                </c:pt>
                <c:pt idx="14">
                  <c:v>258959.99999984633</c:v>
                </c:pt>
                <c:pt idx="15">
                  <c:v>351479.99999967869</c:v>
                </c:pt>
                <c:pt idx="16">
                  <c:v>599759.99999991618</c:v>
                </c:pt>
              </c:numCache>
            </c:numRef>
          </c:xVal>
          <c:yVal>
            <c:numRef>
              <c:f>[5]C100!$H$11:$H$27</c:f>
              <c:numCache>
                <c:formatCode>General</c:formatCode>
                <c:ptCount val="17"/>
                <c:pt idx="0">
                  <c:v>100</c:v>
                </c:pt>
                <c:pt idx="1">
                  <c:v>97.633136094674569</c:v>
                </c:pt>
                <c:pt idx="2">
                  <c:v>78.10650887573965</c:v>
                </c:pt>
                <c:pt idx="3">
                  <c:v>62.426035502958591</c:v>
                </c:pt>
                <c:pt idx="4">
                  <c:v>51.775147928994095</c:v>
                </c:pt>
                <c:pt idx="5">
                  <c:v>35.946745562130182</c:v>
                </c:pt>
                <c:pt idx="6">
                  <c:v>30.029585798816573</c:v>
                </c:pt>
                <c:pt idx="7">
                  <c:v>26.035502958579887</c:v>
                </c:pt>
                <c:pt idx="8">
                  <c:v>23.668639053254438</c:v>
                </c:pt>
                <c:pt idx="9">
                  <c:v>22.633136094674558</c:v>
                </c:pt>
                <c:pt idx="10">
                  <c:v>22.189349112426036</c:v>
                </c:pt>
                <c:pt idx="11">
                  <c:v>18.934911242603551</c:v>
                </c:pt>
                <c:pt idx="12">
                  <c:v>18.639053254437872</c:v>
                </c:pt>
                <c:pt idx="13">
                  <c:v>18.34319526627219</c:v>
                </c:pt>
                <c:pt idx="14">
                  <c:v>18.19526627218935</c:v>
                </c:pt>
                <c:pt idx="15">
                  <c:v>18.047337278106511</c:v>
                </c:pt>
                <c:pt idx="16">
                  <c:v>17.751479289940832</c:v>
                </c:pt>
              </c:numCache>
            </c:numRef>
          </c:yVal>
          <c:smooth val="0"/>
          <c:extLst>
            <c:ext xmlns:c16="http://schemas.microsoft.com/office/drawing/2014/chart" uri="{C3380CC4-5D6E-409C-BE32-E72D297353CC}">
              <c16:uniqueId val="{00000003-40EE-4A46-A682-6082CE57B5B1}"/>
            </c:ext>
          </c:extLst>
        </c:ser>
        <c:ser>
          <c:idx val="4"/>
          <c:order val="4"/>
          <c:tx>
            <c:v>200 kg/m3</c:v>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[5]C200!$E$11:$E$29</c:f>
              <c:numCache>
                <c:formatCode>General</c:formatCode>
                <c:ptCount val="19"/>
                <c:pt idx="0">
                  <c:v>0</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18000.000000209548</c:v>
                </c:pt>
                <c:pt idx="11">
                  <c:v>85260.000000055879</c:v>
                </c:pt>
                <c:pt idx="12">
                  <c:v>103800.0000001397</c:v>
                </c:pt>
                <c:pt idx="13">
                  <c:v>171300.0000001397</c:v>
                </c:pt>
                <c:pt idx="14">
                  <c:v>258900.0000002794</c:v>
                </c:pt>
                <c:pt idx="15">
                  <c:v>351420.00000011176</c:v>
                </c:pt>
                <c:pt idx="16">
                  <c:v>599700.00000034925</c:v>
                </c:pt>
              </c:numCache>
            </c:numRef>
          </c:xVal>
          <c:yVal>
            <c:numRef>
              <c:f>[5]C200!$H$11:$H$29</c:f>
              <c:numCache>
                <c:formatCode>General</c:formatCode>
                <c:ptCount val="19"/>
                <c:pt idx="0">
                  <c:v>100</c:v>
                </c:pt>
                <c:pt idx="1">
                  <c:v>98.54651162790698</c:v>
                </c:pt>
                <c:pt idx="2">
                  <c:v>95.930232558139537</c:v>
                </c:pt>
                <c:pt idx="3">
                  <c:v>92.151162790697668</c:v>
                </c:pt>
                <c:pt idx="4">
                  <c:v>88.662790697674424</c:v>
                </c:pt>
                <c:pt idx="5">
                  <c:v>77.325581395348848</c:v>
                </c:pt>
                <c:pt idx="6">
                  <c:v>57.703488372093027</c:v>
                </c:pt>
                <c:pt idx="7">
                  <c:v>49.709302325581397</c:v>
                </c:pt>
                <c:pt idx="8">
                  <c:v>46.366279069767444</c:v>
                </c:pt>
                <c:pt idx="9">
                  <c:v>44.040697674418603</c:v>
                </c:pt>
                <c:pt idx="10">
                  <c:v>43.3139534883721</c:v>
                </c:pt>
                <c:pt idx="11">
                  <c:v>36.191860465116278</c:v>
                </c:pt>
                <c:pt idx="12">
                  <c:v>35.755813953488378</c:v>
                </c:pt>
                <c:pt idx="13">
                  <c:v>34.593023255813954</c:v>
                </c:pt>
                <c:pt idx="14">
                  <c:v>34.302325581395351</c:v>
                </c:pt>
                <c:pt idx="15">
                  <c:v>34.156976744186046</c:v>
                </c:pt>
                <c:pt idx="16">
                  <c:v>33.720930232558139</c:v>
                </c:pt>
              </c:numCache>
            </c:numRef>
          </c:yVal>
          <c:smooth val="0"/>
          <c:extLst>
            <c:ext xmlns:c16="http://schemas.microsoft.com/office/drawing/2014/chart" uri="{C3380CC4-5D6E-409C-BE32-E72D297353CC}">
              <c16:uniqueId val="{00000004-40EE-4A46-A682-6082CE57B5B1}"/>
            </c:ext>
          </c:extLst>
        </c:ser>
        <c:ser>
          <c:idx val="5"/>
          <c:order val="5"/>
          <c:tx>
            <c:v>300 kg/m3</c:v>
          </c:tx>
          <c:spPr>
            <a:ln w="19050" cap="rnd">
              <a:solidFill>
                <a:schemeClr val="accent6"/>
              </a:solidFill>
              <a:round/>
            </a:ln>
            <a:effectLst/>
          </c:spPr>
          <c:marker>
            <c:symbol val="circle"/>
            <c:size val="5"/>
            <c:spPr>
              <a:solidFill>
                <a:schemeClr val="accent6"/>
              </a:solidFill>
              <a:ln w="15875">
                <a:solidFill>
                  <a:schemeClr val="accent6"/>
                </a:solidFill>
              </a:ln>
              <a:effectLst/>
            </c:spPr>
          </c:marker>
          <c:xVal>
            <c:numRef>
              <c:f>[5]C300!$E$11:$E$29</c:f>
              <c:numCache>
                <c:formatCode>General</c:formatCode>
                <c:ptCount val="19"/>
                <c:pt idx="0">
                  <c:v>0</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18000.000000209548</c:v>
                </c:pt>
                <c:pt idx="11">
                  <c:v>85199.999999860302</c:v>
                </c:pt>
                <c:pt idx="12">
                  <c:v>103739.99999994412</c:v>
                </c:pt>
                <c:pt idx="13">
                  <c:v>171239.99999994412</c:v>
                </c:pt>
                <c:pt idx="14">
                  <c:v>258840.00000008382</c:v>
                </c:pt>
                <c:pt idx="15">
                  <c:v>351359.99999991618</c:v>
                </c:pt>
                <c:pt idx="16">
                  <c:v>599640.00000015367</c:v>
                </c:pt>
              </c:numCache>
            </c:numRef>
          </c:xVal>
          <c:yVal>
            <c:numRef>
              <c:f>[5]C300!$H$11:$H$29</c:f>
              <c:numCache>
                <c:formatCode>General</c:formatCode>
                <c:ptCount val="19"/>
                <c:pt idx="0">
                  <c:v>100</c:v>
                </c:pt>
                <c:pt idx="1">
                  <c:v>99.705882352941174</c:v>
                </c:pt>
                <c:pt idx="2">
                  <c:v>99.411764705882348</c:v>
                </c:pt>
                <c:pt idx="3">
                  <c:v>99.117647058823536</c:v>
                </c:pt>
                <c:pt idx="4">
                  <c:v>98.82352941176471</c:v>
                </c:pt>
                <c:pt idx="5">
                  <c:v>98.529411764705884</c:v>
                </c:pt>
                <c:pt idx="6">
                  <c:v>98.235294117647058</c:v>
                </c:pt>
                <c:pt idx="7">
                  <c:v>97.20588235294116</c:v>
                </c:pt>
                <c:pt idx="8">
                  <c:v>96.176470588235304</c:v>
                </c:pt>
                <c:pt idx="9">
                  <c:v>94.411764705882362</c:v>
                </c:pt>
                <c:pt idx="10">
                  <c:v>93.235294117647058</c:v>
                </c:pt>
                <c:pt idx="11">
                  <c:v>69.411764705882362</c:v>
                </c:pt>
                <c:pt idx="12">
                  <c:v>65.294117647058826</c:v>
                </c:pt>
                <c:pt idx="13">
                  <c:v>56.764705882352942</c:v>
                </c:pt>
                <c:pt idx="14">
                  <c:v>52.058823529411754</c:v>
                </c:pt>
                <c:pt idx="15">
                  <c:v>50.294117647058826</c:v>
                </c:pt>
                <c:pt idx="16">
                  <c:v>48.529411764705884</c:v>
                </c:pt>
              </c:numCache>
            </c:numRef>
          </c:yVal>
          <c:smooth val="0"/>
          <c:extLst>
            <c:ext xmlns:c16="http://schemas.microsoft.com/office/drawing/2014/chart" uri="{C3380CC4-5D6E-409C-BE32-E72D297353CC}">
              <c16:uniqueId val="{00000005-40EE-4A46-A682-6082CE57B5B1}"/>
            </c:ext>
          </c:extLst>
        </c:ser>
        <c:ser>
          <c:idx val="6"/>
          <c:order val="6"/>
          <c:tx>
            <c:v>Contraction point line</c:v>
          </c:tx>
          <c:spPr>
            <a:ln w="25400" cap="rnd">
              <a:solidFill>
                <a:sysClr val="windowText" lastClr="000000"/>
              </a:solidFill>
              <a:prstDash val="dash"/>
              <a:round/>
            </a:ln>
            <a:effectLst/>
          </c:spPr>
          <c:marker>
            <c:symbol val="circle"/>
            <c:size val="5"/>
            <c:spPr>
              <a:noFill/>
              <a:ln w="38100">
                <a:noFill/>
                <a:prstDash val="dash"/>
              </a:ln>
              <a:effectLst/>
            </c:spPr>
          </c:marker>
          <c:xVal>
            <c:numRef>
              <c:f>[5]Summary!$D$3:$D$8</c:f>
              <c:numCache>
                <c:formatCode>General</c:formatCode>
                <c:ptCount val="6"/>
                <c:pt idx="0">
                  <c:v>300</c:v>
                </c:pt>
                <c:pt idx="1">
                  <c:v>300</c:v>
                </c:pt>
                <c:pt idx="2">
                  <c:v>600</c:v>
                </c:pt>
                <c:pt idx="3">
                  <c:v>1800</c:v>
                </c:pt>
                <c:pt idx="4">
                  <c:v>3600</c:v>
                </c:pt>
                <c:pt idx="5">
                  <c:v>171240</c:v>
                </c:pt>
              </c:numCache>
            </c:numRef>
          </c:xVal>
          <c:yVal>
            <c:numRef>
              <c:f>[5]Summary!$E$3:$E$8</c:f>
              <c:numCache>
                <c:formatCode>General</c:formatCode>
                <c:ptCount val="6"/>
                <c:pt idx="0">
                  <c:v>2.9</c:v>
                </c:pt>
                <c:pt idx="1">
                  <c:v>7.5</c:v>
                </c:pt>
                <c:pt idx="2">
                  <c:v>23</c:v>
                </c:pt>
                <c:pt idx="3">
                  <c:v>35.880000000000003</c:v>
                </c:pt>
                <c:pt idx="4">
                  <c:v>57</c:v>
                </c:pt>
                <c:pt idx="5">
                  <c:v>56.7</c:v>
                </c:pt>
              </c:numCache>
            </c:numRef>
          </c:yVal>
          <c:smooth val="0"/>
          <c:extLst>
            <c:ext xmlns:c16="http://schemas.microsoft.com/office/drawing/2014/chart" uri="{C3380CC4-5D6E-409C-BE32-E72D297353CC}">
              <c16:uniqueId val="{00000006-40EE-4A46-A682-6082CE57B5B1}"/>
            </c:ext>
          </c:extLst>
        </c:ser>
        <c:dLbls>
          <c:showLegendKey val="0"/>
          <c:showVal val="0"/>
          <c:showCatName val="0"/>
          <c:showSerName val="0"/>
          <c:showPercent val="0"/>
          <c:showBubbleSize val="0"/>
        </c:dLbls>
        <c:axId val="438520208"/>
        <c:axId val="438522168"/>
      </c:scatterChart>
      <c:valAx>
        <c:axId val="438520208"/>
        <c:scaling>
          <c:logBase val="10"/>
          <c:orientation val="minMax"/>
          <c:min val="10"/>
        </c:scaling>
        <c:delete val="0"/>
        <c:axPos val="b"/>
        <c:majorGridlines>
          <c:spPr>
            <a:ln w="25400" cap="flat" cmpd="sng" algn="ctr">
              <a:solidFill>
                <a:schemeClr val="tx1"/>
              </a:solidFill>
              <a:round/>
            </a:ln>
            <a:effectLst/>
          </c:spPr>
        </c:majorGridlines>
        <c:minorGridlines>
          <c:spPr>
            <a:ln w="9525" cap="flat" cmpd="sng" algn="ct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round/>
            </a:ln>
            <a:effectLst/>
          </c:spPr>
        </c:minorGridlines>
        <c:title>
          <c:tx>
            <c:rich>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r>
                  <a:rPr lang="nl-NL"/>
                  <a:t>Time (seconds)</a:t>
                </a:r>
              </a:p>
            </c:rich>
          </c:tx>
          <c:layout>
            <c:manualLayout>
              <c:xMode val="edge"/>
              <c:yMode val="edge"/>
              <c:x val="0.46454902026149097"/>
              <c:y val="0.92201956605273128"/>
            </c:manualLayout>
          </c:layout>
          <c:overlay val="0"/>
          <c:spPr>
            <a:noFill/>
            <a:ln>
              <a:noFill/>
            </a:ln>
            <a:effectLst/>
          </c:spPr>
          <c:txPr>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crossAx val="438522168"/>
        <c:crosses val="autoZero"/>
        <c:crossBetween val="midCat"/>
      </c:valAx>
      <c:valAx>
        <c:axId val="438522168"/>
        <c:scaling>
          <c:orientation val="minMax"/>
          <c:max val="105"/>
          <c:min val="0"/>
        </c:scaling>
        <c:delete val="0"/>
        <c:axPos val="l"/>
        <c:majorGridlines>
          <c:spPr>
            <a:ln w="25400" cap="flat" cmpd="sng" algn="ctr">
              <a:solidFill>
                <a:schemeClr val="tx1"/>
              </a:solidFill>
              <a:round/>
            </a:ln>
            <a:effectLst/>
          </c:spPr>
        </c:majorGridlines>
        <c:title>
          <c:tx>
            <c:rich>
              <a:bodyPr rot="-54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r>
                  <a:rPr lang="nl-NL"/>
                  <a:t>Ratio sediment height/water height (%)</a:t>
                </a:r>
              </a:p>
            </c:rich>
          </c:tx>
          <c:layout>
            <c:manualLayout>
              <c:xMode val="edge"/>
              <c:yMode val="edge"/>
              <c:x val="1.7598901325082159E-2"/>
              <c:y val="0.14884235923652087"/>
            </c:manualLayout>
          </c:layout>
          <c:overlay val="0"/>
          <c:spPr>
            <a:noFill/>
            <a:ln>
              <a:noFill/>
            </a:ln>
            <a:effectLst/>
          </c:spPr>
          <c:txPr>
            <a:bodyPr rot="-54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lang="en-US" sz="1200" b="0" i="0" u="none" strike="noStrike" kern="1200" baseline="0">
                <a:solidFill>
                  <a:sysClr val="windowText" lastClr="000000"/>
                </a:solidFill>
                <a:latin typeface="+mn-lt"/>
                <a:ea typeface="+mn-ea"/>
                <a:cs typeface="+mn-cs"/>
              </a:defRPr>
            </a:pPr>
            <a:endParaRPr lang="nl-NL"/>
          </a:p>
        </c:txPr>
        <c:crossAx val="438520208"/>
        <c:crossesAt val="1.0000000000000002E-2"/>
        <c:crossBetween val="midCat"/>
      </c:valAx>
      <c:spPr>
        <a:noFill/>
        <a:ln w="76200">
          <a:noFill/>
        </a:ln>
        <a:effectLst/>
      </c:spPr>
    </c:plotArea>
    <c:legend>
      <c:legendPos val="r"/>
      <c:layout>
        <c:manualLayout>
          <c:xMode val="edge"/>
          <c:yMode val="edge"/>
          <c:x val="0.11648670508465755"/>
          <c:y val="0.37232347189331017"/>
          <c:w val="0.13567083163395832"/>
          <c:h val="0.48267084197857707"/>
        </c:manualLayout>
      </c:layout>
      <c:overlay val="0"/>
      <c:spPr>
        <a:solidFill>
          <a:schemeClr val="bg1"/>
        </a:solidFill>
        <a:ln w="6350">
          <a:solidFill>
            <a:schemeClr val="tx1"/>
          </a:solidFill>
        </a:ln>
        <a:effectLst/>
      </c:spPr>
      <c:txPr>
        <a:bodyPr rot="0" spcFirstLastPara="1" vertOverflow="ellipsis" vert="horz" wrap="square" anchor="ctr" anchorCtr="1"/>
        <a:lstStyle/>
        <a:p>
          <a:pPr>
            <a:defRPr lang="en-US" sz="1050" b="0" i="0" u="none" strike="noStrike" kern="1200" baseline="0">
              <a:solidFill>
                <a:sysClr val="windowText" lastClr="000000"/>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1200" b="0" i="0" u="none" strike="noStrike" kern="1200" baseline="0">
          <a:solidFill>
            <a:sysClr val="windowText" lastClr="000000"/>
          </a:solidFill>
          <a:latin typeface="+mn-lt"/>
          <a:ea typeface="+mn-ea"/>
          <a:cs typeface="+mn-cs"/>
        </a:defRPr>
      </a:pPr>
      <a:endParaRPr lang="nl-N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40" b="0" i="0" u="none" strike="noStrike" kern="1200" spc="0" baseline="0">
                <a:solidFill>
                  <a:sysClr val="windowText" lastClr="000000"/>
                </a:solidFill>
                <a:latin typeface="+mn-lt"/>
                <a:ea typeface="+mn-ea"/>
                <a:cs typeface="+mn-cs"/>
              </a:defRPr>
            </a:pPr>
            <a:r>
              <a:rPr lang="en-US"/>
              <a:t>Sample Pluk4, sand%=10%</a:t>
            </a:r>
            <a:endParaRPr lang="nl-NL"/>
          </a:p>
        </c:rich>
      </c:tx>
      <c:layout>
        <c:manualLayout>
          <c:xMode val="edge"/>
          <c:yMode val="edge"/>
          <c:x val="0.40001443336650566"/>
          <c:y val="1.8116109385886359E-2"/>
        </c:manualLayout>
      </c:layout>
      <c:overlay val="0"/>
      <c:spPr>
        <a:noFill/>
        <a:ln>
          <a:noFill/>
        </a:ln>
        <a:effectLst/>
      </c:spPr>
      <c:txPr>
        <a:bodyPr rot="0" spcFirstLastPara="1" vertOverflow="ellipsis" vert="horz" wrap="square" anchor="ctr" anchorCtr="1"/>
        <a:lstStyle/>
        <a:p>
          <a:pPr>
            <a:defRPr lang="en-US" sz="1440" b="0" i="0" u="none" strike="noStrike" kern="1200" spc="0" baseline="0">
              <a:solidFill>
                <a:sysClr val="windowText" lastClr="000000"/>
              </a:solidFill>
              <a:latin typeface="+mn-lt"/>
              <a:ea typeface="+mn-ea"/>
              <a:cs typeface="+mn-cs"/>
            </a:defRPr>
          </a:pPr>
          <a:endParaRPr lang="nl-NL"/>
        </a:p>
      </c:txPr>
    </c:title>
    <c:autoTitleDeleted val="0"/>
    <c:plotArea>
      <c:layout>
        <c:manualLayout>
          <c:layoutTarget val="inner"/>
          <c:xMode val="edge"/>
          <c:yMode val="edge"/>
          <c:x val="0.10593008142352812"/>
          <c:y val="0.11641041436575668"/>
          <c:w val="0.83836566514138289"/>
          <c:h val="0.73476468210829737"/>
        </c:manualLayout>
      </c:layout>
      <c:scatterChart>
        <c:scatterStyle val="lineMarker"/>
        <c:varyColors val="0"/>
        <c:ser>
          <c:idx val="0"/>
          <c:order val="0"/>
          <c:tx>
            <c:v>10 kg/m3</c:v>
          </c:tx>
          <c:spPr>
            <a:ln w="19050" cap="rnd">
              <a:solidFill>
                <a:srgbClr val="FF0000"/>
              </a:solidFill>
              <a:round/>
            </a:ln>
            <a:effectLst/>
          </c:spPr>
          <c:marker>
            <c:symbol val="circle"/>
            <c:size val="5"/>
            <c:spPr>
              <a:solidFill>
                <a:schemeClr val="accent1"/>
              </a:solidFill>
              <a:ln w="9525">
                <a:solidFill>
                  <a:schemeClr val="accent1"/>
                </a:solidFill>
              </a:ln>
              <a:effectLst/>
            </c:spPr>
          </c:marker>
          <c:xVal>
            <c:numRef>
              <c:f>[5]C10!$E$11:$E$30</c:f>
              <c:numCache>
                <c:formatCode>General</c:formatCode>
                <c:ptCount val="20"/>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18000.000000209548</c:v>
                </c:pt>
                <c:pt idx="11">
                  <c:v>85500.000000209548</c:v>
                </c:pt>
                <c:pt idx="12">
                  <c:v>104040.00000029337</c:v>
                </c:pt>
                <c:pt idx="13">
                  <c:v>171540.00000029337</c:v>
                </c:pt>
                <c:pt idx="14">
                  <c:v>259140.00000043306</c:v>
                </c:pt>
                <c:pt idx="15">
                  <c:v>351660.00000026543</c:v>
                </c:pt>
                <c:pt idx="16">
                  <c:v>599940.00000050291</c:v>
                </c:pt>
              </c:numCache>
            </c:numRef>
          </c:xVal>
          <c:yVal>
            <c:numRef>
              <c:f>[5]C10!$J$11:$J$30</c:f>
              <c:numCache>
                <c:formatCode>General</c:formatCode>
                <c:ptCount val="20"/>
                <c:pt idx="0">
                  <c:v>10</c:v>
                </c:pt>
                <c:pt idx="1">
                  <c:v>57.166666666666657</c:v>
                </c:pt>
                <c:pt idx="2">
                  <c:v>343</c:v>
                </c:pt>
                <c:pt idx="3">
                  <c:v>343</c:v>
                </c:pt>
                <c:pt idx="4">
                  <c:v>381.11111111111109</c:v>
                </c:pt>
                <c:pt idx="5">
                  <c:v>428.74999999999994</c:v>
                </c:pt>
                <c:pt idx="6">
                  <c:v>428.74999999999994</c:v>
                </c:pt>
                <c:pt idx="7">
                  <c:v>490</c:v>
                </c:pt>
                <c:pt idx="8">
                  <c:v>490</c:v>
                </c:pt>
                <c:pt idx="9">
                  <c:v>490</c:v>
                </c:pt>
                <c:pt idx="10">
                  <c:v>490</c:v>
                </c:pt>
                <c:pt idx="11">
                  <c:v>527.69230769230762</c:v>
                </c:pt>
                <c:pt idx="12">
                  <c:v>527.69230769230762</c:v>
                </c:pt>
                <c:pt idx="13">
                  <c:v>571.66666666666663</c:v>
                </c:pt>
                <c:pt idx="14">
                  <c:v>571.66666666666663</c:v>
                </c:pt>
                <c:pt idx="15">
                  <c:v>571.66666666666663</c:v>
                </c:pt>
                <c:pt idx="16">
                  <c:v>571.66666666666663</c:v>
                </c:pt>
              </c:numCache>
            </c:numRef>
          </c:yVal>
          <c:smooth val="0"/>
          <c:extLst>
            <c:ext xmlns:c16="http://schemas.microsoft.com/office/drawing/2014/chart" uri="{C3380CC4-5D6E-409C-BE32-E72D297353CC}">
              <c16:uniqueId val="{00000000-BC95-43B4-A021-7D68AE29DE8B}"/>
            </c:ext>
          </c:extLst>
        </c:ser>
        <c:ser>
          <c:idx val="1"/>
          <c:order val="1"/>
          <c:tx>
            <c:v>20 kg/m3</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[5]C20!$E$11:$E$33</c:f>
              <c:numCache>
                <c:formatCode>General</c:formatCode>
                <c:ptCount val="23"/>
                <c:pt idx="0">
                  <c:v>0</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18000.000000209548</c:v>
                </c:pt>
                <c:pt idx="11">
                  <c:v>85440.00000001397</c:v>
                </c:pt>
                <c:pt idx="12">
                  <c:v>103980.00000009779</c:v>
                </c:pt>
                <c:pt idx="13">
                  <c:v>171480.00000009779</c:v>
                </c:pt>
                <c:pt idx="14">
                  <c:v>259080.00000023749</c:v>
                </c:pt>
                <c:pt idx="15">
                  <c:v>351600.00000006985</c:v>
                </c:pt>
                <c:pt idx="16">
                  <c:v>599880.00000030734</c:v>
                </c:pt>
              </c:numCache>
            </c:numRef>
          </c:xVal>
          <c:yVal>
            <c:numRef>
              <c:f>[5]C20!$J$11:$J$33</c:f>
              <c:numCache>
                <c:formatCode>General</c:formatCode>
                <c:ptCount val="23"/>
                <c:pt idx="0">
                  <c:v>20</c:v>
                </c:pt>
                <c:pt idx="1">
                  <c:v>20.235988200589968</c:v>
                </c:pt>
                <c:pt idx="2">
                  <c:v>263.84615384615381</c:v>
                </c:pt>
                <c:pt idx="3">
                  <c:v>285.83333333333331</c:v>
                </c:pt>
                <c:pt idx="4">
                  <c:v>311.81818181818176</c:v>
                </c:pt>
                <c:pt idx="5">
                  <c:v>351.79487179487177</c:v>
                </c:pt>
                <c:pt idx="6">
                  <c:v>403.52941176470586</c:v>
                </c:pt>
                <c:pt idx="7">
                  <c:v>415.75757575757575</c:v>
                </c:pt>
                <c:pt idx="8">
                  <c:v>415.75757575757575</c:v>
                </c:pt>
                <c:pt idx="9">
                  <c:v>415.75757575757575</c:v>
                </c:pt>
                <c:pt idx="10">
                  <c:v>415.75757575757575</c:v>
                </c:pt>
                <c:pt idx="11">
                  <c:v>442.58064516129025</c:v>
                </c:pt>
                <c:pt idx="12">
                  <c:v>457.33333333333326</c:v>
                </c:pt>
                <c:pt idx="13">
                  <c:v>457.33333333333326</c:v>
                </c:pt>
                <c:pt idx="14">
                  <c:v>490</c:v>
                </c:pt>
                <c:pt idx="15">
                  <c:v>490</c:v>
                </c:pt>
                <c:pt idx="16">
                  <c:v>490</c:v>
                </c:pt>
              </c:numCache>
            </c:numRef>
          </c:yVal>
          <c:smooth val="0"/>
          <c:extLst>
            <c:ext xmlns:c16="http://schemas.microsoft.com/office/drawing/2014/chart" uri="{C3380CC4-5D6E-409C-BE32-E72D297353CC}">
              <c16:uniqueId val="{00000001-BC95-43B4-A021-7D68AE29DE8B}"/>
            </c:ext>
          </c:extLst>
        </c:ser>
        <c:ser>
          <c:idx val="2"/>
          <c:order val="2"/>
          <c:tx>
            <c:v>50 kg/m3</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[5]C50!$E$11:$E$27</c:f>
              <c:numCache>
                <c:formatCode>General</c:formatCode>
                <c:ptCount val="17"/>
                <c:pt idx="0">
                  <c:v>0</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18000.000000209548</c:v>
                </c:pt>
                <c:pt idx="11">
                  <c:v>85379.999999818392</c:v>
                </c:pt>
                <c:pt idx="12">
                  <c:v>103919.99999990221</c:v>
                </c:pt>
                <c:pt idx="13">
                  <c:v>171419.99999990221</c:v>
                </c:pt>
                <c:pt idx="14">
                  <c:v>259020.00000004191</c:v>
                </c:pt>
                <c:pt idx="15">
                  <c:v>351539.99999987427</c:v>
                </c:pt>
                <c:pt idx="16">
                  <c:v>599820.00000011176</c:v>
                </c:pt>
              </c:numCache>
            </c:numRef>
          </c:xVal>
          <c:yVal>
            <c:numRef>
              <c:f>[5]C50!$J$11:$J$27</c:f>
              <c:numCache>
                <c:formatCode>General</c:formatCode>
                <c:ptCount val="17"/>
                <c:pt idx="0">
                  <c:v>50</c:v>
                </c:pt>
                <c:pt idx="1">
                  <c:v>50.295857988165679</c:v>
                </c:pt>
                <c:pt idx="2">
                  <c:v>77.272727272727266</c:v>
                </c:pt>
                <c:pt idx="3">
                  <c:v>209.87654320987653</c:v>
                </c:pt>
                <c:pt idx="4">
                  <c:v>246.37681159420288</c:v>
                </c:pt>
                <c:pt idx="5">
                  <c:v>309.09090909090907</c:v>
                </c:pt>
                <c:pt idx="6">
                  <c:v>369.56521739130437</c:v>
                </c:pt>
                <c:pt idx="7">
                  <c:v>435.89743589743597</c:v>
                </c:pt>
                <c:pt idx="8">
                  <c:v>459.45945945945948</c:v>
                </c:pt>
                <c:pt idx="9">
                  <c:v>472.22222222222223</c:v>
                </c:pt>
                <c:pt idx="10">
                  <c:v>472.22222222222223</c:v>
                </c:pt>
                <c:pt idx="11">
                  <c:v>548.38709677419354</c:v>
                </c:pt>
                <c:pt idx="12">
                  <c:v>548.38709677419354</c:v>
                </c:pt>
                <c:pt idx="13">
                  <c:v>566.66666666666674</c:v>
                </c:pt>
                <c:pt idx="14">
                  <c:v>566.66666666666674</c:v>
                </c:pt>
                <c:pt idx="15">
                  <c:v>566.66666666666674</c:v>
                </c:pt>
                <c:pt idx="16">
                  <c:v>566.66666666666674</c:v>
                </c:pt>
              </c:numCache>
            </c:numRef>
          </c:yVal>
          <c:smooth val="0"/>
          <c:extLst>
            <c:ext xmlns:c16="http://schemas.microsoft.com/office/drawing/2014/chart" uri="{C3380CC4-5D6E-409C-BE32-E72D297353CC}">
              <c16:uniqueId val="{00000002-BC95-43B4-A021-7D68AE29DE8B}"/>
            </c:ext>
          </c:extLst>
        </c:ser>
        <c:ser>
          <c:idx val="3"/>
          <c:order val="3"/>
          <c:tx>
            <c:v>100 kg/m3</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[5]C100!$F$11:$F$29</c:f>
              <c:numCache>
                <c:formatCode>General</c:formatCode>
                <c:ptCount val="19"/>
                <c:pt idx="0">
                  <c:v>33.799999999999997</c:v>
                </c:pt>
                <c:pt idx="1">
                  <c:v>33</c:v>
                </c:pt>
                <c:pt idx="2">
                  <c:v>26.4</c:v>
                </c:pt>
                <c:pt idx="3">
                  <c:v>21.1</c:v>
                </c:pt>
                <c:pt idx="4">
                  <c:v>17.5</c:v>
                </c:pt>
                <c:pt idx="5">
                  <c:v>12.15</c:v>
                </c:pt>
                <c:pt idx="6">
                  <c:v>10.15</c:v>
                </c:pt>
                <c:pt idx="7">
                  <c:v>8.8000000000000007</c:v>
                </c:pt>
                <c:pt idx="8">
                  <c:v>8</c:v>
                </c:pt>
                <c:pt idx="9">
                  <c:v>7.65</c:v>
                </c:pt>
                <c:pt idx="10">
                  <c:v>7.5</c:v>
                </c:pt>
                <c:pt idx="11">
                  <c:v>6.4</c:v>
                </c:pt>
                <c:pt idx="12">
                  <c:v>6.3</c:v>
                </c:pt>
                <c:pt idx="13">
                  <c:v>6.2</c:v>
                </c:pt>
                <c:pt idx="14">
                  <c:v>6.15</c:v>
                </c:pt>
                <c:pt idx="15">
                  <c:v>6.1</c:v>
                </c:pt>
                <c:pt idx="16">
                  <c:v>6</c:v>
                </c:pt>
              </c:numCache>
            </c:numRef>
          </c:xVal>
          <c:yVal>
            <c:numRef>
              <c:f>[5]C100!$K$11:$K$29</c:f>
              <c:numCache>
                <c:formatCode>General</c:formatCode>
                <c:ptCount val="19"/>
              </c:numCache>
            </c:numRef>
          </c:yVal>
          <c:smooth val="0"/>
          <c:extLst>
            <c:ext xmlns:c16="http://schemas.microsoft.com/office/drawing/2014/chart" uri="{C3380CC4-5D6E-409C-BE32-E72D297353CC}">
              <c16:uniqueId val="{00000003-BC95-43B4-A021-7D68AE29DE8B}"/>
            </c:ext>
          </c:extLst>
        </c:ser>
        <c:ser>
          <c:idx val="4"/>
          <c:order val="4"/>
          <c:tx>
            <c:v>200 kg/m3</c:v>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[5]C200!$E$11:$E$29</c:f>
              <c:numCache>
                <c:formatCode>General</c:formatCode>
                <c:ptCount val="19"/>
                <c:pt idx="0">
                  <c:v>0</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18000.000000209548</c:v>
                </c:pt>
                <c:pt idx="11">
                  <c:v>85260.000000055879</c:v>
                </c:pt>
                <c:pt idx="12">
                  <c:v>103800.0000001397</c:v>
                </c:pt>
                <c:pt idx="13">
                  <c:v>171300.0000001397</c:v>
                </c:pt>
                <c:pt idx="14">
                  <c:v>258900.0000002794</c:v>
                </c:pt>
                <c:pt idx="15">
                  <c:v>351420.00000011176</c:v>
                </c:pt>
                <c:pt idx="16">
                  <c:v>599700.00000034925</c:v>
                </c:pt>
              </c:numCache>
            </c:numRef>
          </c:xVal>
          <c:yVal>
            <c:numRef>
              <c:f>[5]C200!$J$11:$J$29</c:f>
              <c:numCache>
                <c:formatCode>General</c:formatCode>
                <c:ptCount val="19"/>
                <c:pt idx="0">
                  <c:v>200</c:v>
                </c:pt>
                <c:pt idx="1">
                  <c:v>202.94985250737466</c:v>
                </c:pt>
                <c:pt idx="2">
                  <c:v>208.4848484848485</c:v>
                </c:pt>
                <c:pt idx="3">
                  <c:v>217.0347003154574</c:v>
                </c:pt>
                <c:pt idx="4">
                  <c:v>225.57377049180326</c:v>
                </c:pt>
                <c:pt idx="5">
                  <c:v>258.64661654135335</c:v>
                </c:pt>
                <c:pt idx="6">
                  <c:v>346.59949622166243</c:v>
                </c:pt>
                <c:pt idx="7">
                  <c:v>402.33918128654966</c:v>
                </c:pt>
                <c:pt idx="8">
                  <c:v>431.34796238244519</c:v>
                </c:pt>
                <c:pt idx="9">
                  <c:v>454.12541254125409</c:v>
                </c:pt>
                <c:pt idx="10">
                  <c:v>461.744966442953</c:v>
                </c:pt>
                <c:pt idx="11">
                  <c:v>552.61044176706832</c:v>
                </c:pt>
                <c:pt idx="12">
                  <c:v>559.34959349593487</c:v>
                </c:pt>
                <c:pt idx="13">
                  <c:v>578.15126050420167</c:v>
                </c:pt>
                <c:pt idx="14">
                  <c:v>583.05084745762713</c:v>
                </c:pt>
                <c:pt idx="15">
                  <c:v>585.531914893617</c:v>
                </c:pt>
                <c:pt idx="16">
                  <c:v>593.10344827586209</c:v>
                </c:pt>
              </c:numCache>
            </c:numRef>
          </c:yVal>
          <c:smooth val="0"/>
          <c:extLst>
            <c:ext xmlns:c16="http://schemas.microsoft.com/office/drawing/2014/chart" uri="{C3380CC4-5D6E-409C-BE32-E72D297353CC}">
              <c16:uniqueId val="{00000004-BC95-43B4-A021-7D68AE29DE8B}"/>
            </c:ext>
          </c:extLst>
        </c:ser>
        <c:ser>
          <c:idx val="5"/>
          <c:order val="5"/>
          <c:tx>
            <c:v>300 kg/m3</c:v>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[5]C300!$E$11:$E$29</c:f>
              <c:numCache>
                <c:formatCode>General</c:formatCode>
                <c:ptCount val="19"/>
                <c:pt idx="0">
                  <c:v>0</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18000.000000209548</c:v>
                </c:pt>
                <c:pt idx="11">
                  <c:v>85199.999999860302</c:v>
                </c:pt>
                <c:pt idx="12">
                  <c:v>103739.99999994412</c:v>
                </c:pt>
                <c:pt idx="13">
                  <c:v>171239.99999994412</c:v>
                </c:pt>
                <c:pt idx="14">
                  <c:v>258840.00000008382</c:v>
                </c:pt>
                <c:pt idx="15">
                  <c:v>351359.99999991618</c:v>
                </c:pt>
                <c:pt idx="16">
                  <c:v>599640.00000015367</c:v>
                </c:pt>
              </c:numCache>
            </c:numRef>
          </c:xVal>
          <c:yVal>
            <c:numRef>
              <c:f>[5]C300!$J$11:$J$29</c:f>
              <c:numCache>
                <c:formatCode>General</c:formatCode>
                <c:ptCount val="19"/>
                <c:pt idx="0">
                  <c:v>300</c:v>
                </c:pt>
                <c:pt idx="1">
                  <c:v>300.88495575221242</c:v>
                </c:pt>
                <c:pt idx="2">
                  <c:v>301.7751479289941</c:v>
                </c:pt>
                <c:pt idx="3">
                  <c:v>302.67062314540061</c:v>
                </c:pt>
                <c:pt idx="4">
                  <c:v>303.57142857142856</c:v>
                </c:pt>
                <c:pt idx="5">
                  <c:v>304.47761194029852</c:v>
                </c:pt>
                <c:pt idx="6">
                  <c:v>305.38922155688624</c:v>
                </c:pt>
                <c:pt idx="7">
                  <c:v>308.62329803328294</c:v>
                </c:pt>
                <c:pt idx="8">
                  <c:v>311.92660550458714</c:v>
                </c:pt>
                <c:pt idx="9">
                  <c:v>317.75700934579436</c:v>
                </c:pt>
                <c:pt idx="10">
                  <c:v>321.76656151419559</c:v>
                </c:pt>
                <c:pt idx="11">
                  <c:v>432.20338983050846</c:v>
                </c:pt>
                <c:pt idx="12">
                  <c:v>459.45945945945948</c:v>
                </c:pt>
                <c:pt idx="13">
                  <c:v>528.49740932642487</c:v>
                </c:pt>
                <c:pt idx="14">
                  <c:v>576.27118644067798</c:v>
                </c:pt>
                <c:pt idx="15">
                  <c:v>596.49122807017545</c:v>
                </c:pt>
                <c:pt idx="16">
                  <c:v>618.18181818181813</c:v>
                </c:pt>
              </c:numCache>
            </c:numRef>
          </c:yVal>
          <c:smooth val="0"/>
          <c:extLst>
            <c:ext xmlns:c16="http://schemas.microsoft.com/office/drawing/2014/chart" uri="{C3380CC4-5D6E-409C-BE32-E72D297353CC}">
              <c16:uniqueId val="{00000005-BC95-43B4-A021-7D68AE29DE8B}"/>
            </c:ext>
          </c:extLst>
        </c:ser>
        <c:dLbls>
          <c:showLegendKey val="0"/>
          <c:showVal val="0"/>
          <c:showCatName val="0"/>
          <c:showSerName val="0"/>
          <c:showPercent val="0"/>
          <c:showBubbleSize val="0"/>
        </c:dLbls>
        <c:axId val="438520208"/>
        <c:axId val="438522168"/>
        <c:extLst>
          <c:ext xmlns:c15="http://schemas.microsoft.com/office/drawing/2012/chart" uri="{02D57815-91ED-43cb-92C2-25804820EDAC}">
            <c15:filteredScatterSeries>
              <c15:ser>
                <c:idx val="6"/>
                <c:order val="6"/>
                <c:tx>
                  <c:v>Gelling point line</c:v>
                </c:tx>
                <c:spPr>
                  <a:ln w="38100" cap="rnd">
                    <a:solidFill>
                      <a:sysClr val="windowText" lastClr="000000"/>
                    </a:solidFill>
                    <a:prstDash val="dash"/>
                    <a:round/>
                  </a:ln>
                  <a:effectLst/>
                </c:spPr>
                <c:marker>
                  <c:symbol val="circle"/>
                  <c:size val="5"/>
                  <c:spPr>
                    <a:solidFill>
                      <a:schemeClr val="accent1">
                        <a:lumMod val="60000"/>
                      </a:schemeClr>
                    </a:solidFill>
                    <a:ln w="9525">
                      <a:solidFill>
                        <a:schemeClr val="accent1">
                          <a:lumMod val="60000"/>
                        </a:schemeClr>
                      </a:solidFill>
                    </a:ln>
                    <a:effectLst/>
                  </c:spPr>
                </c:marker>
                <c:xVal>
                  <c:numRef>
                    <c:extLst>
                      <c:ext uri="{02D57815-91ED-43cb-92C2-25804820EDAC}">
                        <c15:formulaRef>
                          <c15:sqref>[5]Summary!$D$3:$D$8</c15:sqref>
                        </c15:formulaRef>
                      </c:ext>
                    </c:extLst>
                    <c:numCache>
                      <c:formatCode>General</c:formatCode>
                      <c:ptCount val="6"/>
                      <c:pt idx="0">
                        <c:v>300</c:v>
                      </c:pt>
                      <c:pt idx="1">
                        <c:v>300</c:v>
                      </c:pt>
                      <c:pt idx="2">
                        <c:v>600</c:v>
                      </c:pt>
                      <c:pt idx="3">
                        <c:v>1800</c:v>
                      </c:pt>
                      <c:pt idx="4">
                        <c:v>3600</c:v>
                      </c:pt>
                      <c:pt idx="5">
                        <c:v>171240</c:v>
                      </c:pt>
                    </c:numCache>
                  </c:numRef>
                </c:xVal>
                <c:yVal>
                  <c:numRef>
                    <c:extLst>
                      <c:ext uri="{02D57815-91ED-43cb-92C2-25804820EDAC}">
                        <c15:formulaRef>
                          <c15:sqref>[5]Summary!$F$3:$F$8</c15:sqref>
                        </c15:formulaRef>
                      </c:ext>
                    </c:extLst>
                    <c:numCache>
                      <c:formatCode>General</c:formatCode>
                      <c:ptCount val="6"/>
                      <c:pt idx="0">
                        <c:v>343</c:v>
                      </c:pt>
                      <c:pt idx="1">
                        <c:v>263.84615384615381</c:v>
                      </c:pt>
                      <c:pt idx="2">
                        <c:v>209.87654320987653</c:v>
                      </c:pt>
                      <c:pt idx="3">
                        <c:v>278.18930041152259</c:v>
                      </c:pt>
                      <c:pt idx="4">
                        <c:v>346.59949622166243</c:v>
                      </c:pt>
                      <c:pt idx="5">
                        <c:v>528.49740932642487</c:v>
                      </c:pt>
                    </c:numCache>
                  </c:numRef>
                </c:yVal>
                <c:smooth val="0"/>
                <c:extLst>
                  <c:ext xmlns:c16="http://schemas.microsoft.com/office/drawing/2014/chart" uri="{C3380CC4-5D6E-409C-BE32-E72D297353CC}">
                    <c16:uniqueId val="{00000006-BC95-43B4-A021-7D68AE29DE8B}"/>
                  </c:ext>
                </c:extLst>
              </c15:ser>
            </c15:filteredScatterSeries>
          </c:ext>
        </c:extLst>
      </c:scatterChart>
      <c:valAx>
        <c:axId val="438520208"/>
        <c:scaling>
          <c:logBase val="10"/>
          <c:orientation val="minMax"/>
          <c:min val="10"/>
        </c:scaling>
        <c:delete val="0"/>
        <c:axPos val="b"/>
        <c:majorGridlines>
          <c:spPr>
            <a:ln w="25400" cap="flat" cmpd="sng" algn="ctr">
              <a:solidFill>
                <a:schemeClr val="tx1"/>
              </a:solidFill>
              <a:round/>
            </a:ln>
            <a:effectLst/>
          </c:spPr>
        </c:majorGridlines>
        <c:minorGridlines>
          <c:spPr>
            <a:ln w="9525" cap="flat" cmpd="sng" algn="ct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round/>
            </a:ln>
            <a:effectLst/>
          </c:spPr>
        </c:minorGridlines>
        <c:title>
          <c:tx>
            <c:rich>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r>
                  <a:rPr lang="nl-NL"/>
                  <a:t>Time (seconds)</a:t>
                </a:r>
              </a:p>
            </c:rich>
          </c:tx>
          <c:layout>
            <c:manualLayout>
              <c:xMode val="edge"/>
              <c:yMode val="edge"/>
              <c:x val="0.46677983084059749"/>
              <c:y val="0.91652891148919058"/>
            </c:manualLayout>
          </c:layout>
          <c:overlay val="0"/>
          <c:spPr>
            <a:noFill/>
            <a:ln>
              <a:noFill/>
            </a:ln>
            <a:effectLst/>
          </c:spPr>
          <c:txPr>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crossAx val="438522168"/>
        <c:crosses val="autoZero"/>
        <c:crossBetween val="midCat"/>
      </c:valAx>
      <c:valAx>
        <c:axId val="438522168"/>
        <c:scaling>
          <c:orientation val="minMax"/>
          <c:max val="900"/>
          <c:min val="0"/>
        </c:scaling>
        <c:delete val="0"/>
        <c:axPos val="l"/>
        <c:majorGridlines>
          <c:spPr>
            <a:ln w="25400" cap="flat" cmpd="sng" algn="ctr">
              <a:solidFill>
                <a:schemeClr val="tx1"/>
              </a:solidFill>
              <a:round/>
            </a:ln>
            <a:effectLst/>
          </c:spPr>
        </c:majorGridlines>
        <c:title>
          <c:tx>
            <c:rich>
              <a:bodyPr rot="-540000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r>
                  <a:rPr lang="nl-NL"/>
                  <a:t>Concnetration (kg/m³)</a:t>
                </a:r>
                <a:endParaRPr lang="en-NL"/>
              </a:p>
              <a:p>
                <a:pPr algn="ctr" rtl="0">
                  <a:defRPr/>
                </a:pPr>
                <a:endParaRPr lang="nl-NL"/>
              </a:p>
            </c:rich>
          </c:tx>
          <c:layout>
            <c:manualLayout>
              <c:xMode val="edge"/>
              <c:yMode val="edge"/>
              <c:x val="9.3543204350543148E-3"/>
              <c:y val="0.26958169920712"/>
            </c:manualLayout>
          </c:layout>
          <c:overlay val="0"/>
          <c:spPr>
            <a:noFill/>
            <a:ln>
              <a:noFill/>
            </a:ln>
            <a:effectLst/>
          </c:spPr>
          <c:txPr>
            <a:bodyPr rot="-540000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lang="en-US" sz="1200" b="0" i="0" u="none" strike="noStrike" kern="1200" baseline="0">
                <a:solidFill>
                  <a:sysClr val="windowText" lastClr="000000"/>
                </a:solidFill>
                <a:latin typeface="+mn-lt"/>
                <a:ea typeface="+mn-ea"/>
                <a:cs typeface="+mn-cs"/>
              </a:defRPr>
            </a:pPr>
            <a:endParaRPr lang="nl-NL"/>
          </a:p>
        </c:txPr>
        <c:crossAx val="438520208"/>
        <c:crossesAt val="1.0000000000000002E-2"/>
        <c:crossBetween val="midCat"/>
      </c:valAx>
      <c:spPr>
        <a:noFill/>
        <a:ln>
          <a:noFill/>
        </a:ln>
        <a:effectLst/>
      </c:spPr>
    </c:plotArea>
    <c:legend>
      <c:legendPos val="l"/>
      <c:layout>
        <c:manualLayout>
          <c:xMode val="edge"/>
          <c:yMode val="edge"/>
          <c:x val="0.12080057915462938"/>
          <c:y val="0.14699898356706292"/>
          <c:w val="0.28107954200565577"/>
          <c:h val="0.18774578154406366"/>
        </c:manualLayout>
      </c:layout>
      <c:overlay val="1"/>
      <c:spPr>
        <a:solidFill>
          <a:schemeClr val="bg1"/>
        </a:solidFill>
        <a:ln w="6350">
          <a:solidFill>
            <a:schemeClr val="tx1"/>
          </a:solidFill>
        </a:ln>
        <a:effectLst/>
      </c:spPr>
      <c:txPr>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lgn="ctr">
        <a:defRPr lang="en-US" sz="1200" b="0" i="0" u="none" strike="noStrike" kern="1200" baseline="0">
          <a:solidFill>
            <a:sysClr val="windowText" lastClr="000000"/>
          </a:solidFill>
          <a:latin typeface="+mn-lt"/>
          <a:ea typeface="+mn-ea"/>
          <a:cs typeface="+mn-cs"/>
        </a:defRPr>
      </a:pPr>
      <a:endParaRPr lang="nl-N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40" b="0" i="0" u="none" strike="noStrike" kern="1200" spc="0" baseline="0">
                <a:solidFill>
                  <a:sysClr val="windowText" lastClr="000000"/>
                </a:solidFill>
                <a:latin typeface="+mn-lt"/>
                <a:ea typeface="+mn-ea"/>
                <a:cs typeface="+mn-cs"/>
              </a:defRPr>
            </a:pPr>
            <a:r>
              <a:rPr lang="en-US"/>
              <a:t>Sample BAPU, sand%=27%</a:t>
            </a:r>
          </a:p>
        </c:rich>
      </c:tx>
      <c:overlay val="0"/>
      <c:spPr>
        <a:noFill/>
        <a:ln>
          <a:noFill/>
        </a:ln>
        <a:effectLst/>
      </c:spPr>
      <c:txPr>
        <a:bodyPr rot="0" spcFirstLastPara="1" vertOverflow="ellipsis" vert="horz" wrap="square" anchor="ctr" anchorCtr="1"/>
        <a:lstStyle/>
        <a:p>
          <a:pPr>
            <a:defRPr lang="en-US" sz="1440" b="0" i="0" u="none" strike="noStrike" kern="1200" spc="0" baseline="0">
              <a:solidFill>
                <a:sysClr val="windowText" lastClr="000000"/>
              </a:solidFill>
              <a:latin typeface="+mn-lt"/>
              <a:ea typeface="+mn-ea"/>
              <a:cs typeface="+mn-cs"/>
            </a:defRPr>
          </a:pPr>
          <a:endParaRPr lang="nl-NL"/>
        </a:p>
      </c:txPr>
    </c:title>
    <c:autoTitleDeleted val="0"/>
    <c:plotArea>
      <c:layout>
        <c:manualLayout>
          <c:layoutTarget val="inner"/>
          <c:xMode val="edge"/>
          <c:yMode val="edge"/>
          <c:x val="0.10593008142352812"/>
          <c:y val="0.10001553555740801"/>
          <c:w val="0.85121581846997563"/>
          <c:h val="0.74715089700481285"/>
        </c:manualLayout>
      </c:layout>
      <c:scatterChart>
        <c:scatterStyle val="lineMarker"/>
        <c:varyColors val="0"/>
        <c:ser>
          <c:idx val="0"/>
          <c:order val="0"/>
          <c:tx>
            <c:v>10 kg/m3</c:v>
          </c:tx>
          <c:spPr>
            <a:ln w="19050" cap="rnd">
              <a:solidFill>
                <a:srgbClr val="FF0000"/>
              </a:solidFill>
              <a:round/>
            </a:ln>
            <a:effectLst/>
          </c:spPr>
          <c:marker>
            <c:symbol val="circle"/>
            <c:size val="5"/>
            <c:spPr>
              <a:solidFill>
                <a:srgbClr val="FF0000"/>
              </a:solidFill>
              <a:ln w="19050">
                <a:solidFill>
                  <a:srgbClr val="FF0000"/>
                </a:solidFill>
              </a:ln>
              <a:effectLst/>
            </c:spPr>
          </c:marker>
          <c:xVal>
            <c:numRef>
              <c:f>[6]C10!$E$11:$E$28</c:f>
              <c:numCache>
                <c:formatCode>General</c:formatCode>
                <c:ptCount val="18"/>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102451.99999997858</c:v>
                </c:pt>
                <c:pt idx="12">
                  <c:v>171991.99999971315</c:v>
                </c:pt>
                <c:pt idx="13">
                  <c:v>598591.99999971315</c:v>
                </c:pt>
              </c:numCache>
            </c:numRef>
          </c:xVal>
          <c:yVal>
            <c:numRef>
              <c:f>[6]C10!$H$11:$H$28</c:f>
              <c:numCache>
                <c:formatCode>General</c:formatCode>
                <c:ptCount val="18"/>
                <c:pt idx="0">
                  <c:v>100</c:v>
                </c:pt>
                <c:pt idx="1">
                  <c:v>98.830409356725141</c:v>
                </c:pt>
                <c:pt idx="2">
                  <c:v>43.859649122807014</c:v>
                </c:pt>
                <c:pt idx="3">
                  <c:v>6.4327485380116958</c:v>
                </c:pt>
                <c:pt idx="4">
                  <c:v>5.8479532163742682</c:v>
                </c:pt>
                <c:pt idx="5">
                  <c:v>4.9707602339181287</c:v>
                </c:pt>
                <c:pt idx="6">
                  <c:v>4.6783625730994149</c:v>
                </c:pt>
                <c:pt idx="7">
                  <c:v>4.3859649122807012</c:v>
                </c:pt>
                <c:pt idx="8">
                  <c:v>4.2397660818713447</c:v>
                </c:pt>
                <c:pt idx="9">
                  <c:v>4.0935672514619874</c:v>
                </c:pt>
                <c:pt idx="10">
                  <c:v>4.0935672514619874</c:v>
                </c:pt>
                <c:pt idx="11">
                  <c:v>3.8011695906432745</c:v>
                </c:pt>
                <c:pt idx="12">
                  <c:v>3.8011695906432745</c:v>
                </c:pt>
                <c:pt idx="13">
                  <c:v>3.2163742690058479</c:v>
                </c:pt>
              </c:numCache>
            </c:numRef>
          </c:yVal>
          <c:smooth val="0"/>
          <c:extLst>
            <c:ext xmlns:c16="http://schemas.microsoft.com/office/drawing/2014/chart" uri="{C3380CC4-5D6E-409C-BE32-E72D297353CC}">
              <c16:uniqueId val="{00000000-87EC-4F6E-ACB3-7D16B60EBC02}"/>
            </c:ext>
          </c:extLst>
        </c:ser>
        <c:ser>
          <c:idx val="1"/>
          <c:order val="1"/>
          <c:tx>
            <c:v>20 kg/m3</c:v>
          </c:tx>
          <c:spPr>
            <a:ln w="19050" cap="rnd">
              <a:solidFill>
                <a:schemeClr val="accent2"/>
              </a:solidFill>
              <a:round/>
            </a:ln>
            <a:effectLst/>
          </c:spPr>
          <c:marker>
            <c:symbol val="circle"/>
            <c:size val="5"/>
            <c:spPr>
              <a:solidFill>
                <a:schemeClr val="accent2"/>
              </a:solidFill>
              <a:ln w="19050">
                <a:solidFill>
                  <a:schemeClr val="accent2"/>
                </a:solidFill>
              </a:ln>
              <a:effectLst/>
            </c:spPr>
          </c:marker>
          <c:xVal>
            <c:numRef>
              <c:f>[6]C20!$E$11:$E$34</c:f>
              <c:numCache>
                <c:formatCode>General</c:formatCode>
                <c:ptCount val="24"/>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102512.00000017416</c:v>
                </c:pt>
                <c:pt idx="12">
                  <c:v>172051.99999990873</c:v>
                </c:pt>
                <c:pt idx="13">
                  <c:v>598651.99999990873</c:v>
                </c:pt>
              </c:numCache>
            </c:numRef>
          </c:xVal>
          <c:yVal>
            <c:numRef>
              <c:f>[6]C20!$H$11:$H$34</c:f>
              <c:numCache>
                <c:formatCode>General</c:formatCode>
                <c:ptCount val="24"/>
                <c:pt idx="0">
                  <c:v>100</c:v>
                </c:pt>
                <c:pt idx="1">
                  <c:v>97.660818713450283</c:v>
                </c:pt>
                <c:pt idx="2">
                  <c:v>52.631578947368418</c:v>
                </c:pt>
                <c:pt idx="3">
                  <c:v>18.71345029239766</c:v>
                </c:pt>
                <c:pt idx="4">
                  <c:v>15.204678362573098</c:v>
                </c:pt>
                <c:pt idx="5">
                  <c:v>12.134502923976608</c:v>
                </c:pt>
                <c:pt idx="6">
                  <c:v>9.9415204678362574</c:v>
                </c:pt>
                <c:pt idx="7">
                  <c:v>9.064327485380117</c:v>
                </c:pt>
                <c:pt idx="8">
                  <c:v>8.4795321637426895</c:v>
                </c:pt>
                <c:pt idx="9">
                  <c:v>8.1871345029239748</c:v>
                </c:pt>
                <c:pt idx="10">
                  <c:v>7.8947368421052628</c:v>
                </c:pt>
                <c:pt idx="11">
                  <c:v>7.3099415204678362</c:v>
                </c:pt>
                <c:pt idx="12">
                  <c:v>7.0175438596491224</c:v>
                </c:pt>
                <c:pt idx="13">
                  <c:v>6.140350877192982</c:v>
                </c:pt>
              </c:numCache>
            </c:numRef>
          </c:yVal>
          <c:smooth val="0"/>
          <c:extLst>
            <c:ext xmlns:c16="http://schemas.microsoft.com/office/drawing/2014/chart" uri="{C3380CC4-5D6E-409C-BE32-E72D297353CC}">
              <c16:uniqueId val="{00000001-87EC-4F6E-ACB3-7D16B60EBC02}"/>
            </c:ext>
          </c:extLst>
        </c:ser>
        <c:ser>
          <c:idx val="2"/>
          <c:order val="2"/>
          <c:tx>
            <c:v>50 kg/m3</c:v>
          </c:tx>
          <c:spPr>
            <a:ln w="19050" cap="rnd">
              <a:solidFill>
                <a:schemeClr val="accent3"/>
              </a:solidFill>
              <a:round/>
            </a:ln>
            <a:effectLst/>
          </c:spPr>
          <c:marker>
            <c:symbol val="circle"/>
            <c:size val="5"/>
            <c:spPr>
              <a:solidFill>
                <a:schemeClr val="accent3"/>
              </a:solidFill>
              <a:ln w="19050">
                <a:solidFill>
                  <a:schemeClr val="accent3"/>
                </a:solidFill>
              </a:ln>
              <a:effectLst/>
            </c:spPr>
          </c:marker>
          <c:xVal>
            <c:numRef>
              <c:f>[6]C50!$E$11:$E$27</c:f>
              <c:numCache>
                <c:formatCode>General</c:formatCode>
                <c:ptCount val="17"/>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102572.00000036974</c:v>
                </c:pt>
                <c:pt idx="12">
                  <c:v>172112.00000010431</c:v>
                </c:pt>
                <c:pt idx="13">
                  <c:v>598712.00000010431</c:v>
                </c:pt>
              </c:numCache>
            </c:numRef>
          </c:xVal>
          <c:yVal>
            <c:numRef>
              <c:f>[6]C50!$H$11:$H$27</c:f>
              <c:numCache>
                <c:formatCode>General</c:formatCode>
                <c:ptCount val="17"/>
                <c:pt idx="0">
                  <c:v>100</c:v>
                </c:pt>
                <c:pt idx="1">
                  <c:v>95.930232558139537</c:v>
                </c:pt>
                <c:pt idx="2">
                  <c:v>81.395348837209298</c:v>
                </c:pt>
                <c:pt idx="3">
                  <c:v>67.732558139534888</c:v>
                </c:pt>
                <c:pt idx="4">
                  <c:v>58.139534883720934</c:v>
                </c:pt>
                <c:pt idx="5">
                  <c:v>38.081395348837212</c:v>
                </c:pt>
                <c:pt idx="6">
                  <c:v>30.523255813953487</c:v>
                </c:pt>
                <c:pt idx="7">
                  <c:v>23.691860465116282</c:v>
                </c:pt>
                <c:pt idx="8">
                  <c:v>21.075581395348838</c:v>
                </c:pt>
                <c:pt idx="9">
                  <c:v>19.476744186046513</c:v>
                </c:pt>
                <c:pt idx="10">
                  <c:v>17.732558139534884</c:v>
                </c:pt>
                <c:pt idx="11">
                  <c:v>14.244186046511627</c:v>
                </c:pt>
                <c:pt idx="12">
                  <c:v>13.372093023255813</c:v>
                </c:pt>
                <c:pt idx="13">
                  <c:v>12.209302325581396</c:v>
                </c:pt>
              </c:numCache>
            </c:numRef>
          </c:yVal>
          <c:smooth val="0"/>
          <c:extLst>
            <c:ext xmlns:c16="http://schemas.microsoft.com/office/drawing/2014/chart" uri="{C3380CC4-5D6E-409C-BE32-E72D297353CC}">
              <c16:uniqueId val="{00000002-87EC-4F6E-ACB3-7D16B60EBC02}"/>
            </c:ext>
          </c:extLst>
        </c:ser>
        <c:ser>
          <c:idx val="3"/>
          <c:order val="3"/>
          <c:tx>
            <c:v>100 kg/m3</c:v>
          </c:tx>
          <c:spPr>
            <a:ln w="19050" cap="rnd">
              <a:solidFill>
                <a:schemeClr val="accent4"/>
              </a:solidFill>
              <a:round/>
            </a:ln>
            <a:effectLst/>
          </c:spPr>
          <c:marker>
            <c:symbol val="circle"/>
            <c:size val="5"/>
            <c:spPr>
              <a:solidFill>
                <a:schemeClr val="accent4"/>
              </a:solidFill>
              <a:ln w="19050">
                <a:solidFill>
                  <a:schemeClr val="accent4"/>
                </a:solidFill>
              </a:ln>
              <a:effectLst/>
            </c:spPr>
          </c:marker>
          <c:xVal>
            <c:numRef>
              <c:f>[6]C100!$E$11:$E$27</c:f>
              <c:numCache>
                <c:formatCode>General</c:formatCode>
                <c:ptCount val="17"/>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102632.00000056531</c:v>
                </c:pt>
                <c:pt idx="12">
                  <c:v>172172.00000029989</c:v>
                </c:pt>
                <c:pt idx="13">
                  <c:v>598772.00000029989</c:v>
                </c:pt>
              </c:numCache>
            </c:numRef>
          </c:xVal>
          <c:yVal>
            <c:numRef>
              <c:f>[6]C100!$H$11:$H$27</c:f>
              <c:numCache>
                <c:formatCode>General</c:formatCode>
                <c:ptCount val="17"/>
                <c:pt idx="0">
                  <c:v>100</c:v>
                </c:pt>
                <c:pt idx="1">
                  <c:v>98.830409356725141</c:v>
                </c:pt>
                <c:pt idx="2">
                  <c:v>94.152046783625735</c:v>
                </c:pt>
                <c:pt idx="3">
                  <c:v>88.888888888888872</c:v>
                </c:pt>
                <c:pt idx="4">
                  <c:v>83.918128654970744</c:v>
                </c:pt>
                <c:pt idx="5">
                  <c:v>70.175438596491219</c:v>
                </c:pt>
                <c:pt idx="6">
                  <c:v>54.093567251461984</c:v>
                </c:pt>
                <c:pt idx="7">
                  <c:v>42.98245614035087</c:v>
                </c:pt>
                <c:pt idx="8">
                  <c:v>39.1812865497076</c:v>
                </c:pt>
                <c:pt idx="9">
                  <c:v>37.134502923976605</c:v>
                </c:pt>
                <c:pt idx="10">
                  <c:v>34.210526315789465</c:v>
                </c:pt>
                <c:pt idx="11">
                  <c:v>28.216374269005843</c:v>
                </c:pt>
                <c:pt idx="12">
                  <c:v>24.853801169590643</c:v>
                </c:pt>
                <c:pt idx="13">
                  <c:v>22.368421052631579</c:v>
                </c:pt>
              </c:numCache>
            </c:numRef>
          </c:yVal>
          <c:smooth val="0"/>
          <c:extLst>
            <c:ext xmlns:c16="http://schemas.microsoft.com/office/drawing/2014/chart" uri="{C3380CC4-5D6E-409C-BE32-E72D297353CC}">
              <c16:uniqueId val="{00000003-87EC-4F6E-ACB3-7D16B60EBC02}"/>
            </c:ext>
          </c:extLst>
        </c:ser>
        <c:ser>
          <c:idx val="4"/>
          <c:order val="4"/>
          <c:tx>
            <c:v>200 kg/m3</c:v>
          </c:tx>
          <c:spPr>
            <a:ln w="19050" cap="rnd">
              <a:solidFill>
                <a:schemeClr val="accent5"/>
              </a:solidFill>
              <a:round/>
            </a:ln>
            <a:effectLst/>
          </c:spPr>
          <c:marker>
            <c:symbol val="circle"/>
            <c:size val="5"/>
            <c:spPr>
              <a:solidFill>
                <a:schemeClr val="accent5"/>
              </a:solidFill>
              <a:ln w="19050">
                <a:solidFill>
                  <a:schemeClr val="accent5"/>
                </a:solidFill>
              </a:ln>
              <a:effectLst/>
            </c:spPr>
          </c:marker>
          <c:xVal>
            <c:numRef>
              <c:f>[6]C200!$E$11:$E$29</c:f>
              <c:numCache>
                <c:formatCode>General</c:formatCode>
                <c:ptCount val="19"/>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102692.00000013225</c:v>
                </c:pt>
                <c:pt idx="12">
                  <c:v>172231.99999986682</c:v>
                </c:pt>
                <c:pt idx="13">
                  <c:v>598831.99999986682</c:v>
                </c:pt>
              </c:numCache>
            </c:numRef>
          </c:xVal>
          <c:yVal>
            <c:numRef>
              <c:f>[6]C200!$H$11:$H$29</c:f>
              <c:numCache>
                <c:formatCode>General</c:formatCode>
                <c:ptCount val="19"/>
                <c:pt idx="0">
                  <c:v>100</c:v>
                </c:pt>
                <c:pt idx="1">
                  <c:v>99.707602339181278</c:v>
                </c:pt>
                <c:pt idx="2">
                  <c:v>99.415204678362571</c:v>
                </c:pt>
                <c:pt idx="3">
                  <c:v>98.245614035087712</c:v>
                </c:pt>
                <c:pt idx="4">
                  <c:v>96.491228070175424</c:v>
                </c:pt>
                <c:pt idx="5">
                  <c:v>88.596491228070178</c:v>
                </c:pt>
                <c:pt idx="6">
                  <c:v>78.801169590643255</c:v>
                </c:pt>
                <c:pt idx="7">
                  <c:v>63.45029239766081</c:v>
                </c:pt>
                <c:pt idx="8">
                  <c:v>59.649122807017527</c:v>
                </c:pt>
                <c:pt idx="9">
                  <c:v>57.017543859649123</c:v>
                </c:pt>
                <c:pt idx="10">
                  <c:v>54.093567251461984</c:v>
                </c:pt>
                <c:pt idx="11">
                  <c:v>45.32163742690058</c:v>
                </c:pt>
                <c:pt idx="12">
                  <c:v>43.12865497076023</c:v>
                </c:pt>
                <c:pt idx="13">
                  <c:v>39.1812865497076</c:v>
                </c:pt>
              </c:numCache>
            </c:numRef>
          </c:yVal>
          <c:smooth val="0"/>
          <c:extLst>
            <c:ext xmlns:c16="http://schemas.microsoft.com/office/drawing/2014/chart" uri="{C3380CC4-5D6E-409C-BE32-E72D297353CC}">
              <c16:uniqueId val="{00000004-87EC-4F6E-ACB3-7D16B60EBC02}"/>
            </c:ext>
          </c:extLst>
        </c:ser>
        <c:ser>
          <c:idx val="5"/>
          <c:order val="5"/>
          <c:tx>
            <c:v>300 kg/m3</c:v>
          </c:tx>
          <c:spPr>
            <a:ln w="19050" cap="rnd">
              <a:solidFill>
                <a:schemeClr val="accent6"/>
              </a:solidFill>
              <a:round/>
            </a:ln>
            <a:effectLst/>
          </c:spPr>
          <c:marker>
            <c:symbol val="circle"/>
            <c:size val="5"/>
            <c:spPr>
              <a:solidFill>
                <a:schemeClr val="accent6"/>
              </a:solidFill>
              <a:ln w="19050">
                <a:solidFill>
                  <a:schemeClr val="accent6"/>
                </a:solidFill>
              </a:ln>
              <a:effectLst/>
            </c:spPr>
          </c:marker>
          <c:xVal>
            <c:numRef>
              <c:f>[6]C300!$E$11:$E$29</c:f>
              <c:numCache>
                <c:formatCode>General</c:formatCode>
                <c:ptCount val="19"/>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102752.00000032783</c:v>
                </c:pt>
                <c:pt idx="12">
                  <c:v>172292.0000000624</c:v>
                </c:pt>
                <c:pt idx="13">
                  <c:v>598892.0000000624</c:v>
                </c:pt>
              </c:numCache>
            </c:numRef>
          </c:xVal>
          <c:yVal>
            <c:numRef>
              <c:f>[6]C300!$H$11:$H$29</c:f>
              <c:numCache>
                <c:formatCode>General</c:formatCode>
                <c:ptCount val="19"/>
                <c:pt idx="0">
                  <c:v>100</c:v>
                </c:pt>
                <c:pt idx="1">
                  <c:v>100</c:v>
                </c:pt>
                <c:pt idx="2">
                  <c:v>99.423631123919293</c:v>
                </c:pt>
                <c:pt idx="3">
                  <c:v>99.423631123919293</c:v>
                </c:pt>
                <c:pt idx="4">
                  <c:v>99.423631123919293</c:v>
                </c:pt>
                <c:pt idx="5">
                  <c:v>99.135446685878946</c:v>
                </c:pt>
                <c:pt idx="6">
                  <c:v>99.135446685878946</c:v>
                </c:pt>
                <c:pt idx="7">
                  <c:v>98.559077809798268</c:v>
                </c:pt>
                <c:pt idx="8">
                  <c:v>97.982708933717561</c:v>
                </c:pt>
                <c:pt idx="9">
                  <c:v>97.694524495677229</c:v>
                </c:pt>
                <c:pt idx="10">
                  <c:v>96.541786743515843</c:v>
                </c:pt>
                <c:pt idx="11">
                  <c:v>86.599423631123912</c:v>
                </c:pt>
                <c:pt idx="12">
                  <c:v>80.547550432276651</c:v>
                </c:pt>
                <c:pt idx="13">
                  <c:v>56.484149855907781</c:v>
                </c:pt>
              </c:numCache>
            </c:numRef>
          </c:yVal>
          <c:smooth val="0"/>
          <c:extLst>
            <c:ext xmlns:c16="http://schemas.microsoft.com/office/drawing/2014/chart" uri="{C3380CC4-5D6E-409C-BE32-E72D297353CC}">
              <c16:uniqueId val="{00000005-87EC-4F6E-ACB3-7D16B60EBC02}"/>
            </c:ext>
          </c:extLst>
        </c:ser>
        <c:ser>
          <c:idx val="6"/>
          <c:order val="6"/>
          <c:tx>
            <c:v>Contraction point line</c:v>
          </c:tx>
          <c:spPr>
            <a:ln w="25400" cap="rnd">
              <a:solidFill>
                <a:sysClr val="windowText" lastClr="000000"/>
              </a:solidFill>
              <a:prstDash val="dash"/>
              <a:round/>
            </a:ln>
            <a:effectLst/>
          </c:spPr>
          <c:marker>
            <c:symbol val="circle"/>
            <c:size val="5"/>
            <c:spPr>
              <a:noFill/>
              <a:ln w="38100">
                <a:noFill/>
                <a:prstDash val="dash"/>
              </a:ln>
              <a:effectLst/>
            </c:spPr>
          </c:marker>
          <c:xVal>
            <c:numRef>
              <c:f>[6]Summary!$D$3:$D$8</c:f>
              <c:numCache>
                <c:formatCode>General</c:formatCode>
                <c:ptCount val="6"/>
                <c:pt idx="0">
                  <c:v>600</c:v>
                </c:pt>
                <c:pt idx="1">
                  <c:v>600</c:v>
                </c:pt>
                <c:pt idx="2">
                  <c:v>1800</c:v>
                </c:pt>
                <c:pt idx="3">
                  <c:v>3600</c:v>
                </c:pt>
                <c:pt idx="4">
                  <c:v>7200</c:v>
                </c:pt>
              </c:numCache>
            </c:numRef>
          </c:xVal>
          <c:yVal>
            <c:numRef>
              <c:f>[6]Summary!$E$3:$E$8</c:f>
              <c:numCache>
                <c:formatCode>General</c:formatCode>
                <c:ptCount val="6"/>
                <c:pt idx="0">
                  <c:v>5</c:v>
                </c:pt>
                <c:pt idx="1">
                  <c:v>18</c:v>
                </c:pt>
                <c:pt idx="2">
                  <c:v>38</c:v>
                </c:pt>
                <c:pt idx="3">
                  <c:v>54</c:v>
                </c:pt>
                <c:pt idx="4">
                  <c:v>63</c:v>
                </c:pt>
              </c:numCache>
            </c:numRef>
          </c:yVal>
          <c:smooth val="0"/>
          <c:extLst>
            <c:ext xmlns:c16="http://schemas.microsoft.com/office/drawing/2014/chart" uri="{C3380CC4-5D6E-409C-BE32-E72D297353CC}">
              <c16:uniqueId val="{00000006-87EC-4F6E-ACB3-7D16B60EBC02}"/>
            </c:ext>
          </c:extLst>
        </c:ser>
        <c:dLbls>
          <c:showLegendKey val="0"/>
          <c:showVal val="0"/>
          <c:showCatName val="0"/>
          <c:showSerName val="0"/>
          <c:showPercent val="0"/>
          <c:showBubbleSize val="0"/>
        </c:dLbls>
        <c:axId val="438520208"/>
        <c:axId val="438522168"/>
      </c:scatterChart>
      <c:valAx>
        <c:axId val="438520208"/>
        <c:scaling>
          <c:logBase val="10"/>
          <c:orientation val="minMax"/>
          <c:min val="10"/>
        </c:scaling>
        <c:delete val="0"/>
        <c:axPos val="b"/>
        <c:majorGridlines>
          <c:spPr>
            <a:ln w="25400" cap="flat" cmpd="sng" algn="ctr">
              <a:solidFill>
                <a:schemeClr val="tx1"/>
              </a:solidFill>
              <a:round/>
            </a:ln>
            <a:effectLst/>
          </c:spPr>
        </c:majorGridlines>
        <c:minorGridlines>
          <c:spPr>
            <a:ln w="9525" cap="flat" cmpd="sng" algn="ct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round/>
            </a:ln>
            <a:effectLst/>
          </c:spPr>
        </c:minorGridlines>
        <c:title>
          <c:tx>
            <c:rich>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r>
                  <a:rPr lang="nl-NL"/>
                  <a:t>Time (seconds)</a:t>
                </a:r>
              </a:p>
            </c:rich>
          </c:tx>
          <c:overlay val="0"/>
          <c:spPr>
            <a:noFill/>
            <a:ln>
              <a:noFill/>
            </a:ln>
            <a:effectLst/>
          </c:spPr>
          <c:txPr>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crossAx val="438522168"/>
        <c:crosses val="autoZero"/>
        <c:crossBetween val="midCat"/>
      </c:valAx>
      <c:valAx>
        <c:axId val="438522168"/>
        <c:scaling>
          <c:orientation val="minMax"/>
          <c:max val="105"/>
          <c:min val="0"/>
        </c:scaling>
        <c:delete val="0"/>
        <c:axPos val="l"/>
        <c:majorGridlines>
          <c:spPr>
            <a:ln w="25400" cap="flat" cmpd="sng" algn="ctr">
              <a:solidFill>
                <a:schemeClr val="tx1"/>
              </a:solidFill>
              <a:round/>
            </a:ln>
            <a:effectLst/>
          </c:spPr>
        </c:majorGridlines>
        <c:title>
          <c:tx>
            <c:rich>
              <a:bodyPr rot="-54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r>
                  <a:rPr lang="nl-NL"/>
                  <a:t>Ratio sediment height/water height (%)</a:t>
                </a:r>
              </a:p>
            </c:rich>
          </c:tx>
          <c:layout>
            <c:manualLayout>
              <c:xMode val="edge"/>
              <c:yMode val="edge"/>
              <c:x val="2.0463954640970779E-2"/>
              <c:y val="0.15455988219693845"/>
            </c:manualLayout>
          </c:layout>
          <c:overlay val="0"/>
          <c:spPr>
            <a:noFill/>
            <a:ln>
              <a:noFill/>
            </a:ln>
            <a:effectLst/>
          </c:spPr>
          <c:txPr>
            <a:bodyPr rot="-54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lang="en-US" sz="1200" b="0" i="0" u="none" strike="noStrike" kern="1200" baseline="0">
                <a:solidFill>
                  <a:sysClr val="windowText" lastClr="000000"/>
                </a:solidFill>
                <a:latin typeface="+mn-lt"/>
                <a:ea typeface="+mn-ea"/>
                <a:cs typeface="+mn-cs"/>
              </a:defRPr>
            </a:pPr>
            <a:endParaRPr lang="nl-NL"/>
          </a:p>
        </c:txPr>
        <c:crossAx val="438520208"/>
        <c:crossesAt val="1.0000000000000002E-2"/>
        <c:crossBetween val="midCat"/>
      </c:valAx>
      <c:spPr>
        <a:noFill/>
        <a:ln w="76200">
          <a:noFill/>
        </a:ln>
        <a:effectLst/>
      </c:spPr>
    </c:plotArea>
    <c:legend>
      <c:legendPos val="r"/>
      <c:layout>
        <c:manualLayout>
          <c:xMode val="edge"/>
          <c:yMode val="edge"/>
          <c:x val="0.11654146545416011"/>
          <c:y val="0.32428592359299335"/>
          <c:w val="0.14929498752188622"/>
          <c:h val="0.50905820342943819"/>
        </c:manualLayout>
      </c:layout>
      <c:overlay val="0"/>
      <c:spPr>
        <a:solidFill>
          <a:schemeClr val="bg1"/>
        </a:solidFill>
        <a:ln w="6350">
          <a:solidFill>
            <a:schemeClr val="tx1"/>
          </a:solidFill>
        </a:ln>
        <a:effectLst/>
      </c:spPr>
      <c:txPr>
        <a:bodyPr rot="0" spcFirstLastPara="1" vertOverflow="ellipsis" vert="horz" wrap="square" anchor="ctr" anchorCtr="1"/>
        <a:lstStyle/>
        <a:p>
          <a:pPr>
            <a:defRPr lang="en-US" sz="1050" b="0" i="0" u="none" strike="noStrike" kern="1200" baseline="0">
              <a:solidFill>
                <a:sysClr val="windowText" lastClr="000000"/>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1200" b="0" i="0" u="none" strike="noStrike" kern="1200" baseline="0">
          <a:solidFill>
            <a:sysClr val="windowText" lastClr="000000"/>
          </a:solidFill>
          <a:latin typeface="+mn-lt"/>
          <a:ea typeface="+mn-ea"/>
          <a:cs typeface="+mn-cs"/>
        </a:defRPr>
      </a:pPr>
      <a:endParaRPr lang="nl-N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40" b="0" i="0" u="none" strike="noStrike" kern="1200" spc="0" baseline="0">
                <a:solidFill>
                  <a:sysClr val="windowText" lastClr="000000"/>
                </a:solidFill>
                <a:latin typeface="+mn-lt"/>
                <a:ea typeface="+mn-ea"/>
                <a:cs typeface="+mn-cs"/>
              </a:defRPr>
            </a:pPr>
            <a:r>
              <a:rPr lang="en-US"/>
              <a:t>Sample BAPU, sand%=27%</a:t>
            </a:r>
          </a:p>
        </c:rich>
      </c:tx>
      <c:overlay val="0"/>
      <c:spPr>
        <a:noFill/>
        <a:ln>
          <a:noFill/>
        </a:ln>
        <a:effectLst/>
      </c:spPr>
      <c:txPr>
        <a:bodyPr rot="0" spcFirstLastPara="1" vertOverflow="ellipsis" vert="horz" wrap="square" anchor="ctr" anchorCtr="1"/>
        <a:lstStyle/>
        <a:p>
          <a:pPr>
            <a:defRPr lang="en-US" sz="1440" b="0" i="0" u="none" strike="noStrike" kern="1200" spc="0" baseline="0">
              <a:solidFill>
                <a:sysClr val="windowText" lastClr="000000"/>
              </a:solidFill>
              <a:latin typeface="+mn-lt"/>
              <a:ea typeface="+mn-ea"/>
              <a:cs typeface="+mn-cs"/>
            </a:defRPr>
          </a:pPr>
          <a:endParaRPr lang="nl-NL"/>
        </a:p>
      </c:txPr>
    </c:title>
    <c:autoTitleDeleted val="0"/>
    <c:plotArea>
      <c:layout>
        <c:manualLayout>
          <c:layoutTarget val="inner"/>
          <c:xMode val="edge"/>
          <c:yMode val="edge"/>
          <c:x val="0.10593008142352812"/>
          <c:y val="0.12983326246727972"/>
          <c:w val="0.85121581846997563"/>
          <c:h val="0.71386554696159399"/>
        </c:manualLayout>
      </c:layout>
      <c:scatterChart>
        <c:scatterStyle val="lineMarker"/>
        <c:varyColors val="0"/>
        <c:ser>
          <c:idx val="0"/>
          <c:order val="0"/>
          <c:tx>
            <c:v>10 kg/m3</c:v>
          </c:tx>
          <c:spPr>
            <a:ln w="19050" cap="rnd">
              <a:solidFill>
                <a:srgbClr val="FF0000"/>
              </a:solidFill>
              <a:round/>
            </a:ln>
            <a:effectLst/>
          </c:spPr>
          <c:marker>
            <c:symbol val="circle"/>
            <c:size val="5"/>
            <c:spPr>
              <a:solidFill>
                <a:srgbClr val="FF0000"/>
              </a:solidFill>
              <a:ln w="19050">
                <a:solidFill>
                  <a:srgbClr val="FF0000"/>
                </a:solidFill>
              </a:ln>
              <a:effectLst/>
            </c:spPr>
          </c:marker>
          <c:xVal>
            <c:numRef>
              <c:f>[6]C10!$E$11:$E$28</c:f>
              <c:numCache>
                <c:formatCode>General</c:formatCode>
                <c:ptCount val="18"/>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102451.99999997858</c:v>
                </c:pt>
                <c:pt idx="12">
                  <c:v>171991.99999971315</c:v>
                </c:pt>
                <c:pt idx="13">
                  <c:v>598591.99999971315</c:v>
                </c:pt>
              </c:numCache>
            </c:numRef>
          </c:xVal>
          <c:yVal>
            <c:numRef>
              <c:f>[6]C10!$J$11:$J$28</c:f>
              <c:numCache>
                <c:formatCode>General</c:formatCode>
                <c:ptCount val="18"/>
                <c:pt idx="0">
                  <c:v>10</c:v>
                </c:pt>
                <c:pt idx="1">
                  <c:v>10.118343195266274</c:v>
                </c:pt>
                <c:pt idx="2">
                  <c:v>22.800000000000004</c:v>
                </c:pt>
                <c:pt idx="3">
                  <c:v>155.45454545454544</c:v>
                </c:pt>
                <c:pt idx="4">
                  <c:v>171</c:v>
                </c:pt>
                <c:pt idx="5">
                  <c:v>201.17647058823533</c:v>
                </c:pt>
                <c:pt idx="6">
                  <c:v>213.75</c:v>
                </c:pt>
                <c:pt idx="7">
                  <c:v>228</c:v>
                </c:pt>
                <c:pt idx="8">
                  <c:v>235.86206896551727</c:v>
                </c:pt>
                <c:pt idx="9">
                  <c:v>244.28571428571431</c:v>
                </c:pt>
                <c:pt idx="10">
                  <c:v>244.28571428571431</c:v>
                </c:pt>
                <c:pt idx="11">
                  <c:v>263.07692307692309</c:v>
                </c:pt>
                <c:pt idx="12">
                  <c:v>263.07692307692309</c:v>
                </c:pt>
                <c:pt idx="13">
                  <c:v>310.90909090909088</c:v>
                </c:pt>
              </c:numCache>
            </c:numRef>
          </c:yVal>
          <c:smooth val="0"/>
          <c:extLst>
            <c:ext xmlns:c16="http://schemas.microsoft.com/office/drawing/2014/chart" uri="{C3380CC4-5D6E-409C-BE32-E72D297353CC}">
              <c16:uniqueId val="{00000000-8A8D-493A-A722-D225C6EA7387}"/>
            </c:ext>
          </c:extLst>
        </c:ser>
        <c:ser>
          <c:idx val="1"/>
          <c:order val="1"/>
          <c:tx>
            <c:v>20 kg/m3</c:v>
          </c:tx>
          <c:spPr>
            <a:ln w="19050" cap="rnd">
              <a:solidFill>
                <a:schemeClr val="accent2"/>
              </a:solidFill>
              <a:round/>
            </a:ln>
            <a:effectLst/>
          </c:spPr>
          <c:marker>
            <c:symbol val="circle"/>
            <c:size val="5"/>
            <c:spPr>
              <a:solidFill>
                <a:schemeClr val="accent2"/>
              </a:solidFill>
              <a:ln w="19050">
                <a:solidFill>
                  <a:schemeClr val="accent2"/>
                </a:solidFill>
              </a:ln>
              <a:effectLst/>
            </c:spPr>
          </c:marker>
          <c:xVal>
            <c:numRef>
              <c:f>[6]C20!$E$11:$E$34</c:f>
              <c:numCache>
                <c:formatCode>General</c:formatCode>
                <c:ptCount val="24"/>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102512.00000017416</c:v>
                </c:pt>
                <c:pt idx="12">
                  <c:v>172051.99999990873</c:v>
                </c:pt>
                <c:pt idx="13">
                  <c:v>598651.99999990873</c:v>
                </c:pt>
              </c:numCache>
            </c:numRef>
          </c:xVal>
          <c:yVal>
            <c:numRef>
              <c:f>[6]C20!$J$11:$J$34</c:f>
              <c:numCache>
                <c:formatCode>General</c:formatCode>
                <c:ptCount val="24"/>
                <c:pt idx="0">
                  <c:v>20</c:v>
                </c:pt>
                <c:pt idx="1">
                  <c:v>20.479041916167667</c:v>
                </c:pt>
                <c:pt idx="2">
                  <c:v>38</c:v>
                </c:pt>
                <c:pt idx="3">
                  <c:v>106.875</c:v>
                </c:pt>
                <c:pt idx="4">
                  <c:v>131.53846153846155</c:v>
                </c:pt>
                <c:pt idx="5">
                  <c:v>164.81927710843371</c:v>
                </c:pt>
                <c:pt idx="6">
                  <c:v>201.17647058823533</c:v>
                </c:pt>
                <c:pt idx="7">
                  <c:v>220.64516129032259</c:v>
                </c:pt>
                <c:pt idx="8">
                  <c:v>235.86206896551727</c:v>
                </c:pt>
                <c:pt idx="9">
                  <c:v>244.28571428571431</c:v>
                </c:pt>
                <c:pt idx="10">
                  <c:v>253.33333333333331</c:v>
                </c:pt>
                <c:pt idx="11">
                  <c:v>273.60000000000002</c:v>
                </c:pt>
                <c:pt idx="12">
                  <c:v>285.00000000000006</c:v>
                </c:pt>
                <c:pt idx="13">
                  <c:v>325.71428571428567</c:v>
                </c:pt>
              </c:numCache>
            </c:numRef>
          </c:yVal>
          <c:smooth val="0"/>
          <c:extLst>
            <c:ext xmlns:c16="http://schemas.microsoft.com/office/drawing/2014/chart" uri="{C3380CC4-5D6E-409C-BE32-E72D297353CC}">
              <c16:uniqueId val="{00000001-8A8D-493A-A722-D225C6EA7387}"/>
            </c:ext>
          </c:extLst>
        </c:ser>
        <c:ser>
          <c:idx val="2"/>
          <c:order val="2"/>
          <c:tx>
            <c:v>50 kg/m3</c:v>
          </c:tx>
          <c:spPr>
            <a:ln w="6350" cap="rnd">
              <a:solidFill>
                <a:schemeClr val="accent3"/>
              </a:solidFill>
              <a:round/>
            </a:ln>
            <a:effectLst/>
          </c:spPr>
          <c:marker>
            <c:symbol val="circle"/>
            <c:size val="5"/>
            <c:spPr>
              <a:solidFill>
                <a:schemeClr val="accent3"/>
              </a:solidFill>
              <a:ln w="19050">
                <a:solidFill>
                  <a:schemeClr val="accent3"/>
                </a:solidFill>
              </a:ln>
              <a:effectLst/>
            </c:spPr>
          </c:marker>
          <c:xVal>
            <c:numRef>
              <c:f>[6]C50!$E$11:$E$27</c:f>
              <c:numCache>
                <c:formatCode>General</c:formatCode>
                <c:ptCount val="17"/>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102572.00000036974</c:v>
                </c:pt>
                <c:pt idx="12">
                  <c:v>172112.00000010431</c:v>
                </c:pt>
                <c:pt idx="13">
                  <c:v>598712.00000010431</c:v>
                </c:pt>
              </c:numCache>
            </c:numRef>
          </c:xVal>
          <c:yVal>
            <c:numRef>
              <c:f>[6]C50!$J$11:$J$27</c:f>
              <c:numCache>
                <c:formatCode>General</c:formatCode>
                <c:ptCount val="17"/>
                <c:pt idx="0">
                  <c:v>50</c:v>
                </c:pt>
                <c:pt idx="1">
                  <c:v>52.121212121212125</c:v>
                </c:pt>
                <c:pt idx="2">
                  <c:v>61.428571428571423</c:v>
                </c:pt>
                <c:pt idx="3">
                  <c:v>73.819742489270382</c:v>
                </c:pt>
                <c:pt idx="4">
                  <c:v>86</c:v>
                </c:pt>
                <c:pt idx="5">
                  <c:v>131.29770992366412</c:v>
                </c:pt>
                <c:pt idx="6">
                  <c:v>163.8095238095238</c:v>
                </c:pt>
                <c:pt idx="7">
                  <c:v>211.04294478527606</c:v>
                </c:pt>
                <c:pt idx="8">
                  <c:v>237.24137931034483</c:v>
                </c:pt>
                <c:pt idx="9">
                  <c:v>256.71641791044777</c:v>
                </c:pt>
                <c:pt idx="10">
                  <c:v>281.96721311475409</c:v>
                </c:pt>
                <c:pt idx="11">
                  <c:v>351.02040816326524</c:v>
                </c:pt>
                <c:pt idx="12">
                  <c:v>373.91304347826087</c:v>
                </c:pt>
                <c:pt idx="13">
                  <c:v>409.52380952380952</c:v>
                </c:pt>
              </c:numCache>
            </c:numRef>
          </c:yVal>
          <c:smooth val="0"/>
          <c:extLst>
            <c:ext xmlns:c16="http://schemas.microsoft.com/office/drawing/2014/chart" uri="{C3380CC4-5D6E-409C-BE32-E72D297353CC}">
              <c16:uniqueId val="{00000002-8A8D-493A-A722-D225C6EA7387}"/>
            </c:ext>
          </c:extLst>
        </c:ser>
        <c:ser>
          <c:idx val="3"/>
          <c:order val="3"/>
          <c:tx>
            <c:v>100 kg/m3</c:v>
          </c:tx>
          <c:spPr>
            <a:ln w="19050" cap="rnd">
              <a:solidFill>
                <a:schemeClr val="accent4"/>
              </a:solidFill>
              <a:round/>
            </a:ln>
            <a:effectLst/>
          </c:spPr>
          <c:marker>
            <c:symbol val="circle"/>
            <c:size val="5"/>
            <c:spPr>
              <a:solidFill>
                <a:schemeClr val="accent4"/>
              </a:solidFill>
              <a:ln w="19050">
                <a:solidFill>
                  <a:schemeClr val="accent4"/>
                </a:solidFill>
              </a:ln>
              <a:effectLst/>
            </c:spPr>
          </c:marker>
          <c:xVal>
            <c:numRef>
              <c:f>[6]C100!$F$11:$F$29</c:f>
              <c:numCache>
                <c:formatCode>General</c:formatCode>
                <c:ptCount val="19"/>
                <c:pt idx="0">
                  <c:v>34.200000000000003</c:v>
                </c:pt>
                <c:pt idx="1">
                  <c:v>33.799999999999997</c:v>
                </c:pt>
                <c:pt idx="2">
                  <c:v>32.200000000000003</c:v>
                </c:pt>
                <c:pt idx="3">
                  <c:v>30.4</c:v>
                </c:pt>
                <c:pt idx="4">
                  <c:v>28.7</c:v>
                </c:pt>
                <c:pt idx="5">
                  <c:v>24</c:v>
                </c:pt>
                <c:pt idx="6">
                  <c:v>18.5</c:v>
                </c:pt>
                <c:pt idx="7">
                  <c:v>14.7</c:v>
                </c:pt>
                <c:pt idx="8">
                  <c:v>13.4</c:v>
                </c:pt>
                <c:pt idx="9">
                  <c:v>12.7</c:v>
                </c:pt>
                <c:pt idx="10">
                  <c:v>11.7</c:v>
                </c:pt>
                <c:pt idx="11">
                  <c:v>9.65</c:v>
                </c:pt>
                <c:pt idx="12">
                  <c:v>8.5</c:v>
                </c:pt>
                <c:pt idx="13">
                  <c:v>7.65</c:v>
                </c:pt>
              </c:numCache>
            </c:numRef>
          </c:xVal>
          <c:yVal>
            <c:numRef>
              <c:f>[6]C100!$K$11:$K$29</c:f>
              <c:numCache>
                <c:formatCode>General</c:formatCode>
                <c:ptCount val="19"/>
              </c:numCache>
            </c:numRef>
          </c:yVal>
          <c:smooth val="0"/>
          <c:extLst>
            <c:ext xmlns:c16="http://schemas.microsoft.com/office/drawing/2014/chart" uri="{C3380CC4-5D6E-409C-BE32-E72D297353CC}">
              <c16:uniqueId val="{00000003-8A8D-493A-A722-D225C6EA7387}"/>
            </c:ext>
          </c:extLst>
        </c:ser>
        <c:ser>
          <c:idx val="4"/>
          <c:order val="4"/>
          <c:tx>
            <c:v>200 kg/m3</c:v>
          </c:tx>
          <c:spPr>
            <a:ln w="19050" cap="rnd">
              <a:solidFill>
                <a:schemeClr val="accent5"/>
              </a:solidFill>
              <a:round/>
            </a:ln>
            <a:effectLst/>
          </c:spPr>
          <c:marker>
            <c:symbol val="circle"/>
            <c:size val="5"/>
            <c:spPr>
              <a:solidFill>
                <a:schemeClr val="accent5"/>
              </a:solidFill>
              <a:ln w="19050">
                <a:solidFill>
                  <a:schemeClr val="accent5"/>
                </a:solidFill>
              </a:ln>
              <a:effectLst/>
            </c:spPr>
          </c:marker>
          <c:xVal>
            <c:numRef>
              <c:f>[6]C200!$E$11:$E$29</c:f>
              <c:numCache>
                <c:formatCode>General</c:formatCode>
                <c:ptCount val="19"/>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102692.00000013225</c:v>
                </c:pt>
                <c:pt idx="12">
                  <c:v>172231.99999986682</c:v>
                </c:pt>
                <c:pt idx="13">
                  <c:v>598831.99999986682</c:v>
                </c:pt>
              </c:numCache>
            </c:numRef>
          </c:xVal>
          <c:yVal>
            <c:numRef>
              <c:f>[6]C200!$J$11:$J$29</c:f>
              <c:numCache>
                <c:formatCode>General</c:formatCode>
                <c:ptCount val="19"/>
                <c:pt idx="0">
                  <c:v>200</c:v>
                </c:pt>
                <c:pt idx="1">
                  <c:v>200.58651026392963</c:v>
                </c:pt>
                <c:pt idx="2">
                  <c:v>201.1764705882353</c:v>
                </c:pt>
                <c:pt idx="3">
                  <c:v>203.57142857142856</c:v>
                </c:pt>
                <c:pt idx="4">
                  <c:v>207.27272727272728</c:v>
                </c:pt>
                <c:pt idx="5">
                  <c:v>225.74257425742576</c:v>
                </c:pt>
                <c:pt idx="6">
                  <c:v>253.80333951762526</c:v>
                </c:pt>
                <c:pt idx="7">
                  <c:v>315.20737327188948</c:v>
                </c:pt>
                <c:pt idx="8">
                  <c:v>335.2941176470589</c:v>
                </c:pt>
                <c:pt idx="9">
                  <c:v>350.76923076923083</c:v>
                </c:pt>
                <c:pt idx="10">
                  <c:v>369.7297297297298</c:v>
                </c:pt>
                <c:pt idx="11">
                  <c:v>441.29032258064518</c:v>
                </c:pt>
                <c:pt idx="12">
                  <c:v>463.72881355932208</c:v>
                </c:pt>
                <c:pt idx="13">
                  <c:v>510.44776119402985</c:v>
                </c:pt>
              </c:numCache>
            </c:numRef>
          </c:yVal>
          <c:smooth val="0"/>
          <c:extLst>
            <c:ext xmlns:c16="http://schemas.microsoft.com/office/drawing/2014/chart" uri="{C3380CC4-5D6E-409C-BE32-E72D297353CC}">
              <c16:uniqueId val="{00000004-8A8D-493A-A722-D225C6EA7387}"/>
            </c:ext>
          </c:extLst>
        </c:ser>
        <c:ser>
          <c:idx val="5"/>
          <c:order val="5"/>
          <c:tx>
            <c:v>300 kg/m3</c:v>
          </c:tx>
          <c:spPr>
            <a:ln w="19050" cap="rnd">
              <a:solidFill>
                <a:schemeClr val="accent6"/>
              </a:solidFill>
              <a:round/>
            </a:ln>
            <a:effectLst/>
          </c:spPr>
          <c:marker>
            <c:symbol val="circle"/>
            <c:size val="5"/>
            <c:spPr>
              <a:solidFill>
                <a:schemeClr val="accent6"/>
              </a:solidFill>
              <a:ln w="19050">
                <a:solidFill>
                  <a:schemeClr val="accent6"/>
                </a:solidFill>
              </a:ln>
              <a:effectLst/>
            </c:spPr>
          </c:marker>
          <c:xVal>
            <c:numRef>
              <c:f>[6]C300!$E$11:$E$29</c:f>
              <c:numCache>
                <c:formatCode>General</c:formatCode>
                <c:ptCount val="19"/>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102752.00000032783</c:v>
                </c:pt>
                <c:pt idx="12">
                  <c:v>172292.0000000624</c:v>
                </c:pt>
                <c:pt idx="13">
                  <c:v>598892.0000000624</c:v>
                </c:pt>
              </c:numCache>
            </c:numRef>
          </c:xVal>
          <c:yVal>
            <c:numRef>
              <c:f>[6]C300!$J$11:$J$29</c:f>
              <c:numCache>
                <c:formatCode>General</c:formatCode>
                <c:ptCount val="19"/>
                <c:pt idx="0">
                  <c:v>300</c:v>
                </c:pt>
                <c:pt idx="1">
                  <c:v>300</c:v>
                </c:pt>
                <c:pt idx="2">
                  <c:v>301.73913043478262</c:v>
                </c:pt>
                <c:pt idx="3">
                  <c:v>301.73913043478262</c:v>
                </c:pt>
                <c:pt idx="4">
                  <c:v>301.73913043478262</c:v>
                </c:pt>
                <c:pt idx="5">
                  <c:v>302.61627906976747</c:v>
                </c:pt>
                <c:pt idx="6">
                  <c:v>302.61627906976747</c:v>
                </c:pt>
                <c:pt idx="7">
                  <c:v>304.38596491228071</c:v>
                </c:pt>
                <c:pt idx="8">
                  <c:v>306.17647058823536</c:v>
                </c:pt>
                <c:pt idx="9">
                  <c:v>307.07964601769913</c:v>
                </c:pt>
                <c:pt idx="10">
                  <c:v>310.74626865671644</c:v>
                </c:pt>
                <c:pt idx="11">
                  <c:v>346.42262895174713</c:v>
                </c:pt>
                <c:pt idx="12">
                  <c:v>372.4508050089446</c:v>
                </c:pt>
                <c:pt idx="13">
                  <c:v>531.12244897959181</c:v>
                </c:pt>
              </c:numCache>
            </c:numRef>
          </c:yVal>
          <c:smooth val="0"/>
          <c:extLst>
            <c:ext xmlns:c16="http://schemas.microsoft.com/office/drawing/2014/chart" uri="{C3380CC4-5D6E-409C-BE32-E72D297353CC}">
              <c16:uniqueId val="{00000005-8A8D-493A-A722-D225C6EA7387}"/>
            </c:ext>
          </c:extLst>
        </c:ser>
        <c:dLbls>
          <c:showLegendKey val="0"/>
          <c:showVal val="0"/>
          <c:showCatName val="0"/>
          <c:showSerName val="0"/>
          <c:showPercent val="0"/>
          <c:showBubbleSize val="0"/>
        </c:dLbls>
        <c:axId val="438520208"/>
        <c:axId val="438522168"/>
        <c:extLst>
          <c:ext xmlns:c15="http://schemas.microsoft.com/office/drawing/2012/chart" uri="{02D57815-91ED-43cb-92C2-25804820EDAC}">
            <c15:filteredScatterSeries>
              <c15:ser>
                <c:idx val="6"/>
                <c:order val="6"/>
                <c:tx>
                  <c:v>Gelling point line</c:v>
                </c:tx>
                <c:spPr>
                  <a:ln w="38100" cap="rnd">
                    <a:solidFill>
                      <a:sysClr val="windowText" lastClr="000000"/>
                    </a:solidFill>
                    <a:prstDash val="dash"/>
                    <a:round/>
                  </a:ln>
                  <a:effectLst/>
                </c:spPr>
                <c:marker>
                  <c:symbol val="circle"/>
                  <c:size val="5"/>
                  <c:spPr>
                    <a:noFill/>
                    <a:ln w="38100">
                      <a:noFill/>
                      <a:prstDash val="dash"/>
                    </a:ln>
                    <a:effectLst/>
                  </c:spPr>
                </c:marker>
                <c:xVal>
                  <c:numRef>
                    <c:extLst>
                      <c:ext uri="{02D57815-91ED-43cb-92C2-25804820EDAC}">
                        <c15:formulaRef>
                          <c15:sqref>[6]Summary!$D$3:$D$8</c15:sqref>
                        </c15:formulaRef>
                      </c:ext>
                    </c:extLst>
                    <c:numCache>
                      <c:formatCode>General</c:formatCode>
                      <c:ptCount val="6"/>
                      <c:pt idx="0">
                        <c:v>600</c:v>
                      </c:pt>
                      <c:pt idx="1">
                        <c:v>600</c:v>
                      </c:pt>
                      <c:pt idx="2">
                        <c:v>1800</c:v>
                      </c:pt>
                      <c:pt idx="3">
                        <c:v>3600</c:v>
                      </c:pt>
                      <c:pt idx="4">
                        <c:v>7200</c:v>
                      </c:pt>
                    </c:numCache>
                  </c:numRef>
                </c:xVal>
                <c:yVal>
                  <c:numRef>
                    <c:extLst>
                      <c:ext uri="{02D57815-91ED-43cb-92C2-25804820EDAC}">
                        <c15:formulaRef>
                          <c15:sqref>[6]Summary!$F$3:$F$8</c15:sqref>
                        </c15:formulaRef>
                      </c:ext>
                    </c:extLst>
                    <c:numCache>
                      <c:formatCode>General</c:formatCode>
                      <c:ptCount val="6"/>
                      <c:pt idx="0">
                        <c:v>155.45454545454544</c:v>
                      </c:pt>
                      <c:pt idx="1">
                        <c:v>106.875</c:v>
                      </c:pt>
                      <c:pt idx="2">
                        <c:v>131.29770992366412</c:v>
                      </c:pt>
                      <c:pt idx="3">
                        <c:v>184.8648648648649</c:v>
                      </c:pt>
                      <c:pt idx="4">
                        <c:v>315.20737327188948</c:v>
                      </c:pt>
                    </c:numCache>
                  </c:numRef>
                </c:yVal>
                <c:smooth val="0"/>
                <c:extLst>
                  <c:ext xmlns:c16="http://schemas.microsoft.com/office/drawing/2014/chart" uri="{C3380CC4-5D6E-409C-BE32-E72D297353CC}">
                    <c16:uniqueId val="{00000006-8A8D-493A-A722-D225C6EA7387}"/>
                  </c:ext>
                </c:extLst>
              </c15:ser>
            </c15:filteredScatterSeries>
          </c:ext>
        </c:extLst>
      </c:scatterChart>
      <c:valAx>
        <c:axId val="438520208"/>
        <c:scaling>
          <c:logBase val="10"/>
          <c:orientation val="minMax"/>
          <c:min val="10"/>
        </c:scaling>
        <c:delete val="0"/>
        <c:axPos val="b"/>
        <c:majorGridlines>
          <c:spPr>
            <a:ln w="25400" cap="flat" cmpd="sng" algn="ctr">
              <a:solidFill>
                <a:schemeClr val="tx1"/>
              </a:solidFill>
              <a:round/>
            </a:ln>
            <a:effectLst/>
          </c:spPr>
        </c:majorGridlines>
        <c:minorGridlines>
          <c:spPr>
            <a:ln w="9525" cap="flat" cmpd="sng" algn="ct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round/>
            </a:ln>
            <a:effectLst/>
          </c:spPr>
        </c:minorGridlines>
        <c:title>
          <c:tx>
            <c:rich>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r>
                  <a:rPr lang="nl-NL"/>
                  <a:t>Time (seconds)</a:t>
                </a:r>
              </a:p>
            </c:rich>
          </c:tx>
          <c:overlay val="0"/>
          <c:spPr>
            <a:noFill/>
            <a:ln>
              <a:noFill/>
            </a:ln>
            <a:effectLst/>
          </c:spPr>
          <c:txPr>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crossAx val="438522168"/>
        <c:crosses val="autoZero"/>
        <c:crossBetween val="midCat"/>
      </c:valAx>
      <c:valAx>
        <c:axId val="438522168"/>
        <c:scaling>
          <c:orientation val="minMax"/>
          <c:max val="900"/>
          <c:min val="0"/>
        </c:scaling>
        <c:delete val="0"/>
        <c:axPos val="l"/>
        <c:majorGridlines>
          <c:spPr>
            <a:ln w="25400" cap="flat" cmpd="sng" algn="ctr">
              <a:solidFill>
                <a:schemeClr val="tx1"/>
              </a:solidFill>
              <a:round/>
            </a:ln>
            <a:effectLst/>
          </c:spPr>
        </c:majorGridlines>
        <c:title>
          <c:tx>
            <c:rich>
              <a:bodyPr rot="-540000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r>
                  <a:rPr lang="nl-NL"/>
                  <a:t>Concnetration (kg/m³)</a:t>
                </a:r>
                <a:endParaRPr lang="en-NL"/>
              </a:p>
            </c:rich>
          </c:tx>
          <c:layout>
            <c:manualLayout>
              <c:xMode val="edge"/>
              <c:yMode val="edge"/>
              <c:x val="9.7166117024665433E-3"/>
              <c:y val="0.27965003068510014"/>
            </c:manualLayout>
          </c:layout>
          <c:overlay val="0"/>
          <c:spPr>
            <a:noFill/>
            <a:ln>
              <a:noFill/>
            </a:ln>
            <a:effectLst/>
          </c:spPr>
          <c:txPr>
            <a:bodyPr rot="-540000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lang="en-US" sz="1200" b="0" i="0" u="none" strike="noStrike" kern="1200" baseline="0">
                <a:solidFill>
                  <a:sysClr val="windowText" lastClr="000000"/>
                </a:solidFill>
                <a:latin typeface="+mn-lt"/>
                <a:ea typeface="+mn-ea"/>
                <a:cs typeface="+mn-cs"/>
              </a:defRPr>
            </a:pPr>
            <a:endParaRPr lang="nl-NL"/>
          </a:p>
        </c:txPr>
        <c:crossAx val="438520208"/>
        <c:crossesAt val="1.0000000000000002E-2"/>
        <c:crossBetween val="midCat"/>
      </c:valAx>
      <c:spPr>
        <a:noFill/>
        <a:ln>
          <a:noFill/>
        </a:ln>
        <a:effectLst/>
      </c:spPr>
    </c:plotArea>
    <c:legend>
      <c:legendPos val="l"/>
      <c:layout>
        <c:manualLayout>
          <c:xMode val="edge"/>
          <c:yMode val="edge"/>
          <c:x val="0.12241722406660605"/>
          <c:y val="0.15191941680876478"/>
          <c:w val="0.27639931355230096"/>
          <c:h val="0.18774578154406366"/>
        </c:manualLayout>
      </c:layout>
      <c:overlay val="1"/>
      <c:spPr>
        <a:solidFill>
          <a:schemeClr val="bg1"/>
        </a:solidFill>
        <a:ln w="6350">
          <a:solidFill>
            <a:schemeClr val="tx1"/>
          </a:solidFill>
        </a:ln>
        <a:effectLst/>
      </c:spPr>
      <c:txPr>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1200" b="0" i="0" u="none" strike="noStrike" kern="1200" baseline="0">
          <a:solidFill>
            <a:sysClr val="windowText" lastClr="000000"/>
          </a:solidFill>
          <a:latin typeface="+mn-lt"/>
          <a:ea typeface="+mn-ea"/>
          <a:cs typeface="+mn-cs"/>
        </a:defRPr>
      </a:pPr>
      <a:endParaRPr lang="nl-NL"/>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40" b="0" i="0" u="none" strike="noStrike" kern="1200" spc="0" baseline="0">
                <a:solidFill>
                  <a:sysClr val="windowText" lastClr="000000"/>
                </a:solidFill>
                <a:latin typeface="+mn-lt"/>
                <a:ea typeface="+mn-ea"/>
                <a:cs typeface="+mn-cs"/>
              </a:defRPr>
            </a:pPr>
            <a:r>
              <a:rPr lang="en-US"/>
              <a:t>Sample BA4, sand%=97%</a:t>
            </a:r>
          </a:p>
        </c:rich>
      </c:tx>
      <c:layout>
        <c:manualLayout>
          <c:xMode val="edge"/>
          <c:yMode val="edge"/>
          <c:x val="0.38923064688280407"/>
          <c:y val="5.7971027723616965E-3"/>
        </c:manualLayout>
      </c:layout>
      <c:overlay val="0"/>
      <c:spPr>
        <a:noFill/>
        <a:ln>
          <a:noFill/>
        </a:ln>
        <a:effectLst/>
      </c:spPr>
      <c:txPr>
        <a:bodyPr rot="0" spcFirstLastPara="1" vertOverflow="ellipsis" vert="horz" wrap="square" anchor="ctr" anchorCtr="1"/>
        <a:lstStyle/>
        <a:p>
          <a:pPr>
            <a:defRPr lang="en-US" sz="1440" b="0" i="0" u="none" strike="noStrike" kern="1200" spc="0" baseline="0">
              <a:solidFill>
                <a:sysClr val="windowText" lastClr="000000"/>
              </a:solidFill>
              <a:latin typeface="+mn-lt"/>
              <a:ea typeface="+mn-ea"/>
              <a:cs typeface="+mn-cs"/>
            </a:defRPr>
          </a:pPr>
          <a:endParaRPr lang="nl-NL"/>
        </a:p>
      </c:txPr>
    </c:title>
    <c:autoTitleDeleted val="0"/>
    <c:plotArea>
      <c:layout>
        <c:manualLayout>
          <c:layoutTarget val="inner"/>
          <c:xMode val="edge"/>
          <c:yMode val="edge"/>
          <c:x val="0.10593008142352812"/>
          <c:y val="0.10569784450481447"/>
          <c:w val="0.85121581846997563"/>
          <c:h val="0.73575648237018976"/>
        </c:manualLayout>
      </c:layout>
      <c:scatterChart>
        <c:scatterStyle val="lineMarker"/>
        <c:varyColors val="0"/>
        <c:ser>
          <c:idx val="0"/>
          <c:order val="0"/>
          <c:tx>
            <c:v>10 kg/m3</c:v>
          </c:tx>
          <c:spPr>
            <a:ln w="19050" cap="rnd">
              <a:solidFill>
                <a:srgbClr val="FF0000"/>
              </a:solidFill>
              <a:round/>
            </a:ln>
            <a:effectLst/>
          </c:spPr>
          <c:marker>
            <c:symbol val="circle"/>
            <c:size val="5"/>
            <c:spPr>
              <a:solidFill>
                <a:srgbClr val="FF0000"/>
              </a:solidFill>
              <a:ln w="19050">
                <a:solidFill>
                  <a:srgbClr val="FF0000"/>
                </a:solidFill>
              </a:ln>
              <a:effectLst/>
            </c:spPr>
          </c:marker>
          <c:xVal>
            <c:numRef>
              <c:f>[7]C10!$E$11:$E$31</c:f>
              <c:numCache>
                <c:formatCode>General</c:formatCode>
                <c:ptCount val="21"/>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86275.999999931082</c:v>
                </c:pt>
                <c:pt idx="12">
                  <c:v>161875.99999993108</c:v>
                </c:pt>
                <c:pt idx="13">
                  <c:v>172675.99999993108</c:v>
                </c:pt>
                <c:pt idx="14">
                  <c:v>259075.99999993108</c:v>
                </c:pt>
                <c:pt idx="15">
                  <c:v>345475.99999993108</c:v>
                </c:pt>
                <c:pt idx="16">
                  <c:v>599876.00000000093</c:v>
                </c:pt>
              </c:numCache>
            </c:numRef>
          </c:xVal>
          <c:yVal>
            <c:numRef>
              <c:f>[7]C10!$H$11:$H$31</c:f>
              <c:numCache>
                <c:formatCode>General</c:formatCode>
                <c:ptCount val="21"/>
                <c:pt idx="0">
                  <c:v>100</c:v>
                </c:pt>
                <c:pt idx="1">
                  <c:v>1.4792899408284024</c:v>
                </c:pt>
                <c:pt idx="2">
                  <c:v>1.4792899408284024</c:v>
                </c:pt>
                <c:pt idx="3">
                  <c:v>1.4792899408284024</c:v>
                </c:pt>
                <c:pt idx="4">
                  <c:v>1.4792899408284024</c:v>
                </c:pt>
                <c:pt idx="5">
                  <c:v>1.4792899408284024</c:v>
                </c:pt>
                <c:pt idx="6">
                  <c:v>1.4792899408284024</c:v>
                </c:pt>
                <c:pt idx="7">
                  <c:v>1.4792899408284024</c:v>
                </c:pt>
                <c:pt idx="8">
                  <c:v>1.4792899408284024</c:v>
                </c:pt>
                <c:pt idx="9">
                  <c:v>1.4792899408284024</c:v>
                </c:pt>
                <c:pt idx="10">
                  <c:v>1.4792899408284024</c:v>
                </c:pt>
                <c:pt idx="11">
                  <c:v>1.4792899408284024</c:v>
                </c:pt>
                <c:pt idx="12">
                  <c:v>1.4792899408284024</c:v>
                </c:pt>
                <c:pt idx="13">
                  <c:v>1.4792899408284024</c:v>
                </c:pt>
                <c:pt idx="14">
                  <c:v>1.4792899408284024</c:v>
                </c:pt>
                <c:pt idx="15">
                  <c:v>1.4792899408284024</c:v>
                </c:pt>
                <c:pt idx="16">
                  <c:v>1.4792899408284024</c:v>
                </c:pt>
              </c:numCache>
            </c:numRef>
          </c:yVal>
          <c:smooth val="0"/>
          <c:extLst>
            <c:ext xmlns:c16="http://schemas.microsoft.com/office/drawing/2014/chart" uri="{C3380CC4-5D6E-409C-BE32-E72D297353CC}">
              <c16:uniqueId val="{00000000-FC46-4AD5-96C5-085E51034010}"/>
            </c:ext>
          </c:extLst>
        </c:ser>
        <c:ser>
          <c:idx val="1"/>
          <c:order val="1"/>
          <c:tx>
            <c:v>20 kg/m3</c:v>
          </c:tx>
          <c:spPr>
            <a:ln w="19050" cap="rnd">
              <a:solidFill>
                <a:schemeClr val="accent2"/>
              </a:solidFill>
              <a:round/>
            </a:ln>
            <a:effectLst/>
          </c:spPr>
          <c:marker>
            <c:symbol val="circle"/>
            <c:size val="5"/>
            <c:spPr>
              <a:solidFill>
                <a:schemeClr val="accent2"/>
              </a:solidFill>
              <a:ln w="19050">
                <a:solidFill>
                  <a:schemeClr val="accent2"/>
                </a:solidFill>
              </a:ln>
              <a:effectLst/>
            </c:spPr>
          </c:marker>
          <c:xVal>
            <c:numRef>
              <c:f>[7]C20!$E$11:$E$34</c:f>
              <c:numCache>
                <c:formatCode>General</c:formatCode>
                <c:ptCount val="24"/>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86216.000000364147</c:v>
                </c:pt>
                <c:pt idx="12">
                  <c:v>161816.00000036415</c:v>
                </c:pt>
                <c:pt idx="13">
                  <c:v>172616.00000036415</c:v>
                </c:pt>
                <c:pt idx="14">
                  <c:v>259016.00000036415</c:v>
                </c:pt>
                <c:pt idx="15">
                  <c:v>345416.00000036415</c:v>
                </c:pt>
                <c:pt idx="16">
                  <c:v>604616.00000036415</c:v>
                </c:pt>
              </c:numCache>
            </c:numRef>
          </c:xVal>
          <c:yVal>
            <c:numRef>
              <c:f>[7]C20!$H$11:$H$34</c:f>
              <c:numCache>
                <c:formatCode>General</c:formatCode>
                <c:ptCount val="24"/>
                <c:pt idx="0">
                  <c:v>100</c:v>
                </c:pt>
                <c:pt idx="1">
                  <c:v>2.3460410557184752</c:v>
                </c:pt>
                <c:pt idx="2">
                  <c:v>2.0527859237536656</c:v>
                </c:pt>
                <c:pt idx="3">
                  <c:v>2.0527859237536656</c:v>
                </c:pt>
                <c:pt idx="4">
                  <c:v>2.0527859237536656</c:v>
                </c:pt>
                <c:pt idx="5">
                  <c:v>2.0527859237536656</c:v>
                </c:pt>
                <c:pt idx="6">
                  <c:v>2.0527859237536656</c:v>
                </c:pt>
                <c:pt idx="7">
                  <c:v>2.0527859237536656</c:v>
                </c:pt>
                <c:pt idx="8">
                  <c:v>2.0527859237536656</c:v>
                </c:pt>
                <c:pt idx="9">
                  <c:v>2.0527859237536656</c:v>
                </c:pt>
                <c:pt idx="10">
                  <c:v>2.0527859237536656</c:v>
                </c:pt>
                <c:pt idx="11">
                  <c:v>2.0527859237536656</c:v>
                </c:pt>
                <c:pt idx="12">
                  <c:v>2.0527859237536656</c:v>
                </c:pt>
                <c:pt idx="13">
                  <c:v>2.0527859237536656</c:v>
                </c:pt>
                <c:pt idx="14">
                  <c:v>2.0527859237536656</c:v>
                </c:pt>
                <c:pt idx="15">
                  <c:v>1.9061583577712611</c:v>
                </c:pt>
                <c:pt idx="16">
                  <c:v>1.9061583577712611</c:v>
                </c:pt>
              </c:numCache>
            </c:numRef>
          </c:yVal>
          <c:smooth val="0"/>
          <c:extLst>
            <c:ext xmlns:c16="http://schemas.microsoft.com/office/drawing/2014/chart" uri="{C3380CC4-5D6E-409C-BE32-E72D297353CC}">
              <c16:uniqueId val="{00000001-FC46-4AD5-96C5-085E51034010}"/>
            </c:ext>
          </c:extLst>
        </c:ser>
        <c:ser>
          <c:idx val="2"/>
          <c:order val="2"/>
          <c:tx>
            <c:v>50 kg/m3</c:v>
          </c:tx>
          <c:spPr>
            <a:ln w="19050" cap="rnd">
              <a:solidFill>
                <a:schemeClr val="accent3"/>
              </a:solidFill>
              <a:round/>
            </a:ln>
            <a:effectLst/>
          </c:spPr>
          <c:marker>
            <c:symbol val="circle"/>
            <c:size val="5"/>
            <c:spPr>
              <a:solidFill>
                <a:schemeClr val="accent3"/>
              </a:solidFill>
              <a:ln w="19050">
                <a:solidFill>
                  <a:schemeClr val="accent3"/>
                </a:solidFill>
              </a:ln>
              <a:effectLst/>
            </c:spPr>
          </c:marker>
          <c:xVal>
            <c:numRef>
              <c:f>[7]C50!$E$11:$E$27</c:f>
              <c:numCache>
                <c:formatCode>General</c:formatCode>
                <c:ptCount val="17"/>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86156.000000168569</c:v>
                </c:pt>
                <c:pt idx="12">
                  <c:v>161756.00000016857</c:v>
                </c:pt>
                <c:pt idx="13">
                  <c:v>172556.00000016857</c:v>
                </c:pt>
                <c:pt idx="14">
                  <c:v>258956.00000016857</c:v>
                </c:pt>
                <c:pt idx="15">
                  <c:v>345356.00000016857</c:v>
                </c:pt>
                <c:pt idx="16">
                  <c:v>599756.00000023842</c:v>
                </c:pt>
              </c:numCache>
            </c:numRef>
          </c:xVal>
          <c:yVal>
            <c:numRef>
              <c:f>[7]C50!$H$11:$H$27</c:f>
              <c:numCache>
                <c:formatCode>General</c:formatCode>
                <c:ptCount val="17"/>
                <c:pt idx="0">
                  <c:v>100</c:v>
                </c:pt>
                <c:pt idx="1">
                  <c:v>3.9705882352941182</c:v>
                </c:pt>
                <c:pt idx="2">
                  <c:v>4.2647058823529411</c:v>
                </c:pt>
                <c:pt idx="3">
                  <c:v>4.2647058823529411</c:v>
                </c:pt>
                <c:pt idx="4">
                  <c:v>4.4117647058823533</c:v>
                </c:pt>
                <c:pt idx="5">
                  <c:v>4.4117647058823533</c:v>
                </c:pt>
                <c:pt idx="6">
                  <c:v>4.4117647058823533</c:v>
                </c:pt>
                <c:pt idx="7">
                  <c:v>4.4117647058823533</c:v>
                </c:pt>
                <c:pt idx="8">
                  <c:v>4.4117647058823533</c:v>
                </c:pt>
                <c:pt idx="9">
                  <c:v>4.4117647058823533</c:v>
                </c:pt>
                <c:pt idx="10">
                  <c:v>4.4117647058823533</c:v>
                </c:pt>
                <c:pt idx="11">
                  <c:v>4.4117647058823533</c:v>
                </c:pt>
                <c:pt idx="12">
                  <c:v>4.4117647058823533</c:v>
                </c:pt>
                <c:pt idx="13">
                  <c:v>4.117647058823529</c:v>
                </c:pt>
                <c:pt idx="14">
                  <c:v>4.117647058823529</c:v>
                </c:pt>
                <c:pt idx="15">
                  <c:v>4.117647058823529</c:v>
                </c:pt>
                <c:pt idx="16">
                  <c:v>4.117647058823529</c:v>
                </c:pt>
              </c:numCache>
            </c:numRef>
          </c:yVal>
          <c:smooth val="0"/>
          <c:extLst>
            <c:ext xmlns:c16="http://schemas.microsoft.com/office/drawing/2014/chart" uri="{C3380CC4-5D6E-409C-BE32-E72D297353CC}">
              <c16:uniqueId val="{00000002-FC46-4AD5-96C5-085E51034010}"/>
            </c:ext>
          </c:extLst>
        </c:ser>
        <c:ser>
          <c:idx val="3"/>
          <c:order val="3"/>
          <c:tx>
            <c:v>100 kg/m3</c:v>
          </c:tx>
          <c:spPr>
            <a:ln w="19050" cap="rnd">
              <a:solidFill>
                <a:schemeClr val="accent4"/>
              </a:solidFill>
              <a:round/>
            </a:ln>
            <a:effectLst/>
          </c:spPr>
          <c:marker>
            <c:symbol val="circle"/>
            <c:size val="5"/>
            <c:spPr>
              <a:solidFill>
                <a:schemeClr val="accent4"/>
              </a:solidFill>
              <a:ln w="19050">
                <a:solidFill>
                  <a:schemeClr val="accent4"/>
                </a:solidFill>
              </a:ln>
              <a:effectLst/>
            </c:spPr>
          </c:marker>
          <c:xVal>
            <c:numRef>
              <c:f>[7]C100!$E$11:$E$27</c:f>
              <c:numCache>
                <c:formatCode>General</c:formatCode>
                <c:ptCount val="17"/>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86095.999999972992</c:v>
                </c:pt>
                <c:pt idx="12">
                  <c:v>161695.99999997299</c:v>
                </c:pt>
                <c:pt idx="13">
                  <c:v>172495.99999997299</c:v>
                </c:pt>
                <c:pt idx="14">
                  <c:v>258895.99999997299</c:v>
                </c:pt>
                <c:pt idx="15">
                  <c:v>345295.99999997299</c:v>
                </c:pt>
                <c:pt idx="16">
                  <c:v>599696.00000004284</c:v>
                </c:pt>
              </c:numCache>
            </c:numRef>
          </c:xVal>
          <c:yVal>
            <c:numRef>
              <c:f>[7]C100!$H$11:$H$27</c:f>
              <c:numCache>
                <c:formatCode>General</c:formatCode>
                <c:ptCount val="17"/>
                <c:pt idx="0">
                  <c:v>100</c:v>
                </c:pt>
                <c:pt idx="1">
                  <c:v>7.9178885630498534</c:v>
                </c:pt>
                <c:pt idx="2">
                  <c:v>8.5043988269794717</c:v>
                </c:pt>
                <c:pt idx="3">
                  <c:v>8.5043988269794717</c:v>
                </c:pt>
                <c:pt idx="4">
                  <c:v>8.5043988269794717</c:v>
                </c:pt>
                <c:pt idx="5">
                  <c:v>8.7976539589442808</c:v>
                </c:pt>
                <c:pt idx="6">
                  <c:v>8.7976539589442808</c:v>
                </c:pt>
                <c:pt idx="7">
                  <c:v>8.7976539589442808</c:v>
                </c:pt>
                <c:pt idx="8">
                  <c:v>8.7976539589442808</c:v>
                </c:pt>
                <c:pt idx="9">
                  <c:v>8.7976539589442808</c:v>
                </c:pt>
                <c:pt idx="10">
                  <c:v>8.7976539589442808</c:v>
                </c:pt>
                <c:pt idx="11">
                  <c:v>8.7976539589442808</c:v>
                </c:pt>
                <c:pt idx="12">
                  <c:v>8.7976539589442808</c:v>
                </c:pt>
                <c:pt idx="13">
                  <c:v>8.7976539589442808</c:v>
                </c:pt>
                <c:pt idx="14">
                  <c:v>8.651026392961878</c:v>
                </c:pt>
                <c:pt idx="15">
                  <c:v>8.651026392961878</c:v>
                </c:pt>
                <c:pt idx="16">
                  <c:v>8.5043988269794717</c:v>
                </c:pt>
              </c:numCache>
            </c:numRef>
          </c:yVal>
          <c:smooth val="0"/>
          <c:extLst>
            <c:ext xmlns:c16="http://schemas.microsoft.com/office/drawing/2014/chart" uri="{C3380CC4-5D6E-409C-BE32-E72D297353CC}">
              <c16:uniqueId val="{00000003-FC46-4AD5-96C5-085E51034010}"/>
            </c:ext>
          </c:extLst>
        </c:ser>
        <c:ser>
          <c:idx val="4"/>
          <c:order val="4"/>
          <c:tx>
            <c:v>200 kg/m3</c:v>
          </c:tx>
          <c:spPr>
            <a:ln w="19050" cap="rnd">
              <a:solidFill>
                <a:schemeClr val="accent5"/>
              </a:solidFill>
              <a:round/>
            </a:ln>
            <a:effectLst/>
          </c:spPr>
          <c:marker>
            <c:symbol val="circle"/>
            <c:size val="5"/>
            <c:spPr>
              <a:solidFill>
                <a:schemeClr val="accent5"/>
              </a:solidFill>
              <a:ln w="19050">
                <a:solidFill>
                  <a:schemeClr val="accent5"/>
                </a:solidFill>
              </a:ln>
              <a:effectLst/>
            </c:spPr>
          </c:marker>
          <c:xVal>
            <c:numRef>
              <c:f>[7]C200!$E$11:$E$29</c:f>
              <c:numCache>
                <c:formatCode>General</c:formatCode>
                <c:ptCount val="19"/>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86036.000000406057</c:v>
                </c:pt>
                <c:pt idx="12">
                  <c:v>161636.00000040606</c:v>
                </c:pt>
                <c:pt idx="13">
                  <c:v>172436.00000040606</c:v>
                </c:pt>
                <c:pt idx="14">
                  <c:v>258836.00000040606</c:v>
                </c:pt>
                <c:pt idx="15">
                  <c:v>345236.00000040606</c:v>
                </c:pt>
                <c:pt idx="16">
                  <c:v>599636.00000047591</c:v>
                </c:pt>
              </c:numCache>
            </c:numRef>
          </c:xVal>
          <c:yVal>
            <c:numRef>
              <c:f>[7]C200!$H$11:$H$29</c:f>
              <c:numCache>
                <c:formatCode>General</c:formatCode>
                <c:ptCount val="19"/>
                <c:pt idx="0">
                  <c:v>100</c:v>
                </c:pt>
                <c:pt idx="1">
                  <c:v>15.542521994134898</c:v>
                </c:pt>
                <c:pt idx="2">
                  <c:v>17.302052785923756</c:v>
                </c:pt>
                <c:pt idx="3">
                  <c:v>17.595307917888562</c:v>
                </c:pt>
                <c:pt idx="4">
                  <c:v>17.595307917888562</c:v>
                </c:pt>
                <c:pt idx="5">
                  <c:v>17.302052785923756</c:v>
                </c:pt>
                <c:pt idx="6">
                  <c:v>17.302052785923756</c:v>
                </c:pt>
                <c:pt idx="7">
                  <c:v>17.302052785923756</c:v>
                </c:pt>
                <c:pt idx="8">
                  <c:v>17.302052785923756</c:v>
                </c:pt>
                <c:pt idx="9">
                  <c:v>17.302052785923756</c:v>
                </c:pt>
                <c:pt idx="10">
                  <c:v>17.302052785923756</c:v>
                </c:pt>
                <c:pt idx="11">
                  <c:v>17.302052785923756</c:v>
                </c:pt>
                <c:pt idx="12">
                  <c:v>17.008797653958943</c:v>
                </c:pt>
                <c:pt idx="13">
                  <c:v>16.715542521994134</c:v>
                </c:pt>
                <c:pt idx="14">
                  <c:v>16.715542521994134</c:v>
                </c:pt>
                <c:pt idx="15">
                  <c:v>16.568914956011728</c:v>
                </c:pt>
                <c:pt idx="16">
                  <c:v>16.422287390029325</c:v>
                </c:pt>
              </c:numCache>
            </c:numRef>
          </c:yVal>
          <c:smooth val="0"/>
          <c:extLst>
            <c:ext xmlns:c16="http://schemas.microsoft.com/office/drawing/2014/chart" uri="{C3380CC4-5D6E-409C-BE32-E72D297353CC}">
              <c16:uniqueId val="{00000004-FC46-4AD5-96C5-085E51034010}"/>
            </c:ext>
          </c:extLst>
        </c:ser>
        <c:ser>
          <c:idx val="5"/>
          <c:order val="5"/>
          <c:tx>
            <c:v>300 kg/m3</c:v>
          </c:tx>
          <c:spPr>
            <a:ln w="19050" cap="rnd">
              <a:solidFill>
                <a:schemeClr val="accent6"/>
              </a:solidFill>
              <a:round/>
            </a:ln>
            <a:effectLst/>
          </c:spPr>
          <c:marker>
            <c:symbol val="circle"/>
            <c:size val="5"/>
            <c:spPr>
              <a:solidFill>
                <a:schemeClr val="accent6"/>
              </a:solidFill>
              <a:ln w="19050">
                <a:solidFill>
                  <a:schemeClr val="accent6"/>
                </a:solidFill>
              </a:ln>
              <a:effectLst/>
            </c:spPr>
          </c:marker>
          <c:xVal>
            <c:numRef>
              <c:f>[7]C300!$E$11:$E$29</c:f>
              <c:numCache>
                <c:formatCode>General</c:formatCode>
                <c:ptCount val="19"/>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85976.000000210479</c:v>
                </c:pt>
                <c:pt idx="12">
                  <c:v>161576.00000021048</c:v>
                </c:pt>
                <c:pt idx="13">
                  <c:v>172376.00000021048</c:v>
                </c:pt>
                <c:pt idx="14">
                  <c:v>258776.00000021048</c:v>
                </c:pt>
                <c:pt idx="15">
                  <c:v>345176.00000021048</c:v>
                </c:pt>
                <c:pt idx="16">
                  <c:v>599576.00000028033</c:v>
                </c:pt>
              </c:numCache>
            </c:numRef>
          </c:xVal>
          <c:yVal>
            <c:numRef>
              <c:f>[7]C300!$H$11:$H$29</c:f>
              <c:numCache>
                <c:formatCode>General</c:formatCode>
                <c:ptCount val="19"/>
                <c:pt idx="0">
                  <c:v>100</c:v>
                </c:pt>
                <c:pt idx="1">
                  <c:v>29.032258064516132</c:v>
                </c:pt>
                <c:pt idx="2">
                  <c:v>29.032258064516132</c:v>
                </c:pt>
                <c:pt idx="3">
                  <c:v>27.859237536656888</c:v>
                </c:pt>
                <c:pt idx="4">
                  <c:v>27.272727272727277</c:v>
                </c:pt>
                <c:pt idx="5">
                  <c:v>26.392961876832842</c:v>
                </c:pt>
                <c:pt idx="6">
                  <c:v>26.099706744868033</c:v>
                </c:pt>
                <c:pt idx="7">
                  <c:v>25.806451612903224</c:v>
                </c:pt>
                <c:pt idx="8">
                  <c:v>25.806451612903224</c:v>
                </c:pt>
                <c:pt idx="9">
                  <c:v>25.806451612903224</c:v>
                </c:pt>
                <c:pt idx="10">
                  <c:v>25.513196480938415</c:v>
                </c:pt>
                <c:pt idx="11">
                  <c:v>25.073313782991203</c:v>
                </c:pt>
                <c:pt idx="12">
                  <c:v>24.926686217008797</c:v>
                </c:pt>
                <c:pt idx="13">
                  <c:v>24.926686217008797</c:v>
                </c:pt>
                <c:pt idx="14">
                  <c:v>24.926686217008797</c:v>
                </c:pt>
                <c:pt idx="15">
                  <c:v>24.78005865102639</c:v>
                </c:pt>
                <c:pt idx="16">
                  <c:v>24.78005865102639</c:v>
                </c:pt>
              </c:numCache>
            </c:numRef>
          </c:yVal>
          <c:smooth val="0"/>
          <c:extLst>
            <c:ext xmlns:c16="http://schemas.microsoft.com/office/drawing/2014/chart" uri="{C3380CC4-5D6E-409C-BE32-E72D297353CC}">
              <c16:uniqueId val="{00000005-FC46-4AD5-96C5-085E51034010}"/>
            </c:ext>
          </c:extLst>
        </c:ser>
        <c:ser>
          <c:idx val="6"/>
          <c:order val="6"/>
          <c:tx>
            <c:v>Contraction point line</c:v>
          </c:tx>
          <c:spPr>
            <a:ln w="25400" cap="rnd">
              <a:solidFill>
                <a:sysClr val="windowText" lastClr="000000"/>
              </a:solidFill>
              <a:prstDash val="dash"/>
              <a:round/>
            </a:ln>
            <a:effectLst/>
          </c:spPr>
          <c:marker>
            <c:symbol val="circle"/>
            <c:size val="5"/>
            <c:spPr>
              <a:noFill/>
              <a:ln w="38100">
                <a:noFill/>
                <a:prstDash val="dash"/>
              </a:ln>
              <a:effectLst/>
            </c:spPr>
          </c:marker>
          <c:xVal>
            <c:numRef>
              <c:f>[7]Summary!$D$3:$D$8</c:f>
              <c:numCache>
                <c:formatCode>General</c:formatCode>
                <c:ptCount val="6"/>
                <c:pt idx="0">
                  <c:v>60</c:v>
                </c:pt>
                <c:pt idx="1">
                  <c:v>60</c:v>
                </c:pt>
                <c:pt idx="2">
                  <c:v>60</c:v>
                </c:pt>
                <c:pt idx="3">
                  <c:v>60</c:v>
                </c:pt>
                <c:pt idx="4">
                  <c:v>60</c:v>
                </c:pt>
                <c:pt idx="5">
                  <c:v>60</c:v>
                </c:pt>
              </c:numCache>
            </c:numRef>
          </c:xVal>
          <c:yVal>
            <c:numRef>
              <c:f>[7]Summary!$E$3:$E$8</c:f>
              <c:numCache>
                <c:formatCode>General</c:formatCode>
                <c:ptCount val="6"/>
                <c:pt idx="0">
                  <c:v>1.4792899408284024</c:v>
                </c:pt>
                <c:pt idx="1">
                  <c:v>2.3460410557184752</c:v>
                </c:pt>
                <c:pt idx="2">
                  <c:v>3.9705882352941182</c:v>
                </c:pt>
                <c:pt idx="3">
                  <c:v>7.9178885630498534</c:v>
                </c:pt>
                <c:pt idx="4">
                  <c:v>15.542521994134898</c:v>
                </c:pt>
                <c:pt idx="5">
                  <c:v>29.032258064516132</c:v>
                </c:pt>
              </c:numCache>
            </c:numRef>
          </c:yVal>
          <c:smooth val="0"/>
          <c:extLst>
            <c:ext xmlns:c16="http://schemas.microsoft.com/office/drawing/2014/chart" uri="{C3380CC4-5D6E-409C-BE32-E72D297353CC}">
              <c16:uniqueId val="{00000006-FC46-4AD5-96C5-085E51034010}"/>
            </c:ext>
          </c:extLst>
        </c:ser>
        <c:dLbls>
          <c:showLegendKey val="0"/>
          <c:showVal val="0"/>
          <c:showCatName val="0"/>
          <c:showSerName val="0"/>
          <c:showPercent val="0"/>
          <c:showBubbleSize val="0"/>
        </c:dLbls>
        <c:axId val="438520208"/>
        <c:axId val="438522168"/>
      </c:scatterChart>
      <c:valAx>
        <c:axId val="438520208"/>
        <c:scaling>
          <c:logBase val="10"/>
          <c:orientation val="minMax"/>
          <c:min val="10"/>
        </c:scaling>
        <c:delete val="0"/>
        <c:axPos val="b"/>
        <c:majorGridlines>
          <c:spPr>
            <a:ln w="19050" cap="flat" cmpd="sng" algn="ctr">
              <a:solidFill>
                <a:schemeClr val="tx1"/>
              </a:solidFill>
              <a:round/>
            </a:ln>
            <a:effectLst/>
          </c:spPr>
        </c:majorGridlines>
        <c:minorGridlines>
          <c:spPr>
            <a:ln w="9525" cap="flat" cmpd="sng" algn="ct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round/>
            </a:ln>
            <a:effectLst/>
          </c:spPr>
        </c:minorGridlines>
        <c:title>
          <c:tx>
            <c:rich>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r>
                  <a:rPr lang="nl-NL"/>
                  <a:t>Time (seconds)</a:t>
                </a:r>
              </a:p>
            </c:rich>
          </c:tx>
          <c:overlay val="0"/>
          <c:spPr>
            <a:noFill/>
            <a:ln>
              <a:noFill/>
            </a:ln>
            <a:effectLst/>
          </c:spPr>
          <c:txPr>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crossAx val="438522168"/>
        <c:crosses val="autoZero"/>
        <c:crossBetween val="midCat"/>
      </c:valAx>
      <c:valAx>
        <c:axId val="438522168"/>
        <c:scaling>
          <c:orientation val="minMax"/>
          <c:max val="105"/>
          <c:min val="0"/>
        </c:scaling>
        <c:delete val="0"/>
        <c:axPos val="l"/>
        <c:majorGridlines>
          <c:spPr>
            <a:ln w="25400" cap="flat" cmpd="sng" algn="ctr">
              <a:solidFill>
                <a:schemeClr val="tx1"/>
              </a:solidFill>
              <a:round/>
            </a:ln>
            <a:effectLst/>
          </c:spPr>
        </c:majorGridlines>
        <c:title>
          <c:tx>
            <c:rich>
              <a:bodyPr rot="-54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r>
                  <a:rPr lang="nl-NL"/>
                  <a:t>Ratio sediment height/water height (%)</a:t>
                </a:r>
              </a:p>
            </c:rich>
          </c:tx>
          <c:overlay val="0"/>
          <c:spPr>
            <a:noFill/>
            <a:ln>
              <a:noFill/>
            </a:ln>
            <a:effectLst/>
          </c:spPr>
          <c:txPr>
            <a:bodyPr rot="-54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lang="en-US" sz="1200" b="0" i="0" u="none" strike="noStrike" kern="1200" baseline="0">
                <a:solidFill>
                  <a:sysClr val="windowText" lastClr="000000"/>
                </a:solidFill>
                <a:latin typeface="+mn-lt"/>
                <a:ea typeface="+mn-ea"/>
                <a:cs typeface="+mn-cs"/>
              </a:defRPr>
            </a:pPr>
            <a:endParaRPr lang="nl-NL"/>
          </a:p>
        </c:txPr>
        <c:crossAx val="438520208"/>
        <c:crossesAt val="1.0000000000000002E-2"/>
        <c:crossBetween val="midCat"/>
      </c:valAx>
      <c:spPr>
        <a:noFill/>
        <a:ln w="76200">
          <a:noFill/>
        </a:ln>
        <a:effectLst/>
      </c:spPr>
    </c:plotArea>
    <c:legend>
      <c:legendPos val="r"/>
      <c:layout>
        <c:manualLayout>
          <c:xMode val="edge"/>
          <c:yMode val="edge"/>
          <c:x val="0.71924090985919042"/>
          <c:y val="0.17888822389385861"/>
          <c:w val="0.22386459324672989"/>
          <c:h val="0.41688962118883477"/>
        </c:manualLayout>
      </c:layout>
      <c:overlay val="0"/>
      <c:spPr>
        <a:solidFill>
          <a:schemeClr val="bg1"/>
        </a:solidFill>
        <a:ln w="6350">
          <a:solidFill>
            <a:schemeClr val="tx1"/>
          </a:solidFill>
        </a:ln>
        <a:effectLst/>
      </c:spPr>
      <c:txPr>
        <a:bodyPr rot="0" spcFirstLastPara="1" vertOverflow="ellipsis" vert="horz" wrap="square" anchor="ctr" anchorCtr="1"/>
        <a:lstStyle/>
        <a:p>
          <a:pPr>
            <a:defRPr lang="en-US" sz="1050" b="0" i="0" u="none" strike="noStrike" kern="1200" baseline="0">
              <a:solidFill>
                <a:sysClr val="windowText" lastClr="000000"/>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1200" b="0" i="0" u="none" strike="noStrike" kern="1200" baseline="0">
          <a:solidFill>
            <a:sysClr val="windowText" lastClr="000000"/>
          </a:solidFill>
          <a:latin typeface="+mn-lt"/>
          <a:ea typeface="+mn-ea"/>
          <a:cs typeface="+mn-cs"/>
        </a:defRPr>
      </a:pPr>
      <a:endParaRPr lang="nl-NL"/>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40" b="0" i="0" u="none" strike="noStrike" kern="1200" spc="0" baseline="0">
                <a:solidFill>
                  <a:sysClr val="windowText" lastClr="000000"/>
                </a:solidFill>
                <a:latin typeface="+mn-lt"/>
                <a:ea typeface="+mn-ea"/>
                <a:cs typeface="+mn-cs"/>
              </a:defRPr>
            </a:pPr>
            <a:r>
              <a:rPr lang="en-US"/>
              <a:t>Sample BA4, sand%=97%</a:t>
            </a:r>
          </a:p>
        </c:rich>
      </c:tx>
      <c:overlay val="0"/>
      <c:spPr>
        <a:noFill/>
        <a:ln>
          <a:noFill/>
        </a:ln>
        <a:effectLst/>
      </c:spPr>
      <c:txPr>
        <a:bodyPr rot="0" spcFirstLastPara="1" vertOverflow="ellipsis" vert="horz" wrap="square" anchor="ctr" anchorCtr="1"/>
        <a:lstStyle/>
        <a:p>
          <a:pPr>
            <a:defRPr lang="en-US" sz="1440" b="0" i="0" u="none" strike="noStrike" kern="1200" spc="0" baseline="0">
              <a:solidFill>
                <a:sysClr val="windowText" lastClr="000000"/>
              </a:solidFill>
              <a:latin typeface="+mn-lt"/>
              <a:ea typeface="+mn-ea"/>
              <a:cs typeface="+mn-cs"/>
            </a:defRPr>
          </a:pPr>
          <a:endParaRPr lang="nl-NL"/>
        </a:p>
      </c:txPr>
    </c:title>
    <c:autoTitleDeleted val="0"/>
    <c:plotArea>
      <c:layout>
        <c:manualLayout>
          <c:layoutTarget val="inner"/>
          <c:xMode val="edge"/>
          <c:yMode val="edge"/>
          <c:x val="0.10593008142352812"/>
          <c:y val="0.1000319702782119"/>
          <c:w val="0.85121581846997563"/>
          <c:h val="0.75354800285250811"/>
        </c:manualLayout>
      </c:layout>
      <c:scatterChart>
        <c:scatterStyle val="lineMarker"/>
        <c:varyColors val="0"/>
        <c:ser>
          <c:idx val="0"/>
          <c:order val="0"/>
          <c:tx>
            <c:v>10 kg/m3</c:v>
          </c:tx>
          <c:spPr>
            <a:ln w="19050" cap="rnd">
              <a:solidFill>
                <a:srgbClr val="FF0000"/>
              </a:solidFill>
              <a:round/>
            </a:ln>
            <a:effectLst/>
          </c:spPr>
          <c:marker>
            <c:symbol val="circle"/>
            <c:size val="5"/>
            <c:spPr>
              <a:solidFill>
                <a:srgbClr val="FF0000"/>
              </a:solidFill>
              <a:ln w="19050">
                <a:solidFill>
                  <a:srgbClr val="FF0000"/>
                </a:solidFill>
              </a:ln>
              <a:effectLst/>
            </c:spPr>
          </c:marker>
          <c:xVal>
            <c:numRef>
              <c:f>[7]C10!$E$11:$E$31</c:f>
              <c:numCache>
                <c:formatCode>General</c:formatCode>
                <c:ptCount val="21"/>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86275.999999931082</c:v>
                </c:pt>
                <c:pt idx="12">
                  <c:v>161875.99999993108</c:v>
                </c:pt>
                <c:pt idx="13">
                  <c:v>172675.99999993108</c:v>
                </c:pt>
                <c:pt idx="14">
                  <c:v>259075.99999993108</c:v>
                </c:pt>
                <c:pt idx="15">
                  <c:v>345475.99999993108</c:v>
                </c:pt>
                <c:pt idx="16">
                  <c:v>599876.00000000093</c:v>
                </c:pt>
              </c:numCache>
            </c:numRef>
          </c:xVal>
          <c:yVal>
            <c:numRef>
              <c:f>[7]C10!$J$11:$J$31</c:f>
              <c:numCache>
                <c:formatCode>General</c:formatCode>
                <c:ptCount val="21"/>
                <c:pt idx="0">
                  <c:v>10</c:v>
                </c:pt>
                <c:pt idx="1">
                  <c:v>676</c:v>
                </c:pt>
                <c:pt idx="2">
                  <c:v>676</c:v>
                </c:pt>
                <c:pt idx="3">
                  <c:v>676</c:v>
                </c:pt>
                <c:pt idx="4">
                  <c:v>676</c:v>
                </c:pt>
                <c:pt idx="5">
                  <c:v>676</c:v>
                </c:pt>
                <c:pt idx="6">
                  <c:v>676</c:v>
                </c:pt>
                <c:pt idx="7">
                  <c:v>676</c:v>
                </c:pt>
                <c:pt idx="8">
                  <c:v>676</c:v>
                </c:pt>
                <c:pt idx="9">
                  <c:v>676</c:v>
                </c:pt>
                <c:pt idx="10">
                  <c:v>676</c:v>
                </c:pt>
                <c:pt idx="11">
                  <c:v>676</c:v>
                </c:pt>
                <c:pt idx="12">
                  <c:v>676</c:v>
                </c:pt>
                <c:pt idx="13">
                  <c:v>676</c:v>
                </c:pt>
                <c:pt idx="14">
                  <c:v>676</c:v>
                </c:pt>
                <c:pt idx="15">
                  <c:v>676</c:v>
                </c:pt>
                <c:pt idx="16">
                  <c:v>676</c:v>
                </c:pt>
              </c:numCache>
            </c:numRef>
          </c:yVal>
          <c:smooth val="0"/>
          <c:extLst>
            <c:ext xmlns:c16="http://schemas.microsoft.com/office/drawing/2014/chart" uri="{C3380CC4-5D6E-409C-BE32-E72D297353CC}">
              <c16:uniqueId val="{00000000-7929-4DEB-9ED8-D0F4FA013C27}"/>
            </c:ext>
          </c:extLst>
        </c:ser>
        <c:ser>
          <c:idx val="1"/>
          <c:order val="1"/>
          <c:tx>
            <c:v>20 kg/m3</c:v>
          </c:tx>
          <c:spPr>
            <a:ln w="12700" cap="rnd">
              <a:solidFill>
                <a:schemeClr val="accent2"/>
              </a:solidFill>
              <a:round/>
            </a:ln>
            <a:effectLst/>
          </c:spPr>
          <c:marker>
            <c:symbol val="circle"/>
            <c:size val="5"/>
            <c:spPr>
              <a:solidFill>
                <a:schemeClr val="accent2"/>
              </a:solidFill>
              <a:ln w="19050">
                <a:solidFill>
                  <a:schemeClr val="accent2"/>
                </a:solidFill>
              </a:ln>
              <a:effectLst/>
            </c:spPr>
          </c:marker>
          <c:xVal>
            <c:numRef>
              <c:f>[7]C20!$E$11:$E$34</c:f>
              <c:numCache>
                <c:formatCode>General</c:formatCode>
                <c:ptCount val="24"/>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86216.000000364147</c:v>
                </c:pt>
                <c:pt idx="12">
                  <c:v>161816.00000036415</c:v>
                </c:pt>
                <c:pt idx="13">
                  <c:v>172616.00000036415</c:v>
                </c:pt>
                <c:pt idx="14">
                  <c:v>259016.00000036415</c:v>
                </c:pt>
                <c:pt idx="15">
                  <c:v>345416.00000036415</c:v>
                </c:pt>
                <c:pt idx="16">
                  <c:v>604616.00000036415</c:v>
                </c:pt>
              </c:numCache>
            </c:numRef>
          </c:xVal>
          <c:yVal>
            <c:numRef>
              <c:f>[7]C20!$J$11:$J$34</c:f>
              <c:numCache>
                <c:formatCode>General</c:formatCode>
                <c:ptCount val="24"/>
                <c:pt idx="0">
                  <c:v>20</c:v>
                </c:pt>
                <c:pt idx="1">
                  <c:v>852.5</c:v>
                </c:pt>
                <c:pt idx="2">
                  <c:v>974.28571428571445</c:v>
                </c:pt>
                <c:pt idx="3">
                  <c:v>974.28571428571445</c:v>
                </c:pt>
                <c:pt idx="4">
                  <c:v>974.28571428571445</c:v>
                </c:pt>
                <c:pt idx="5">
                  <c:v>974.28571428571445</c:v>
                </c:pt>
                <c:pt idx="6">
                  <c:v>974.28571428571445</c:v>
                </c:pt>
                <c:pt idx="7">
                  <c:v>974.28571428571445</c:v>
                </c:pt>
                <c:pt idx="8">
                  <c:v>974.28571428571445</c:v>
                </c:pt>
                <c:pt idx="9">
                  <c:v>974.28571428571445</c:v>
                </c:pt>
                <c:pt idx="10">
                  <c:v>974.28571428571445</c:v>
                </c:pt>
                <c:pt idx="11">
                  <c:v>974.28571428571445</c:v>
                </c:pt>
                <c:pt idx="12">
                  <c:v>974.28571428571445</c:v>
                </c:pt>
                <c:pt idx="13">
                  <c:v>974.28571428571445</c:v>
                </c:pt>
                <c:pt idx="14">
                  <c:v>974.28571428571445</c:v>
                </c:pt>
                <c:pt idx="15">
                  <c:v>1049.2307692307693</c:v>
                </c:pt>
                <c:pt idx="16">
                  <c:v>1049.2307692307693</c:v>
                </c:pt>
              </c:numCache>
            </c:numRef>
          </c:yVal>
          <c:smooth val="0"/>
          <c:extLst>
            <c:ext xmlns:c16="http://schemas.microsoft.com/office/drawing/2014/chart" uri="{C3380CC4-5D6E-409C-BE32-E72D297353CC}">
              <c16:uniqueId val="{00000001-7929-4DEB-9ED8-D0F4FA013C27}"/>
            </c:ext>
          </c:extLst>
        </c:ser>
        <c:ser>
          <c:idx val="2"/>
          <c:order val="2"/>
          <c:tx>
            <c:v>50 kg/m3</c:v>
          </c:tx>
          <c:spPr>
            <a:ln w="19050" cap="rnd">
              <a:solidFill>
                <a:schemeClr val="accent3"/>
              </a:solidFill>
              <a:round/>
            </a:ln>
            <a:effectLst/>
          </c:spPr>
          <c:marker>
            <c:symbol val="circle"/>
            <c:size val="5"/>
            <c:spPr>
              <a:solidFill>
                <a:schemeClr val="accent3"/>
              </a:solidFill>
              <a:ln w="12700">
                <a:solidFill>
                  <a:schemeClr val="accent3"/>
                </a:solidFill>
              </a:ln>
              <a:effectLst/>
            </c:spPr>
          </c:marker>
          <c:xVal>
            <c:numRef>
              <c:f>[7]C50!$F$11:$F$29</c:f>
              <c:numCache>
                <c:formatCode>General</c:formatCode>
                <c:ptCount val="19"/>
                <c:pt idx="0">
                  <c:v>34</c:v>
                </c:pt>
                <c:pt idx="1">
                  <c:v>1.35</c:v>
                </c:pt>
                <c:pt idx="2">
                  <c:v>1.45</c:v>
                </c:pt>
                <c:pt idx="3">
                  <c:v>1.45</c:v>
                </c:pt>
                <c:pt idx="4">
                  <c:v>1.5</c:v>
                </c:pt>
                <c:pt idx="5">
                  <c:v>1.5</c:v>
                </c:pt>
                <c:pt idx="6">
                  <c:v>1.5</c:v>
                </c:pt>
                <c:pt idx="7">
                  <c:v>1.5</c:v>
                </c:pt>
                <c:pt idx="8">
                  <c:v>1.5</c:v>
                </c:pt>
                <c:pt idx="9">
                  <c:v>1.5</c:v>
                </c:pt>
                <c:pt idx="10">
                  <c:v>1.5</c:v>
                </c:pt>
                <c:pt idx="11">
                  <c:v>1.5</c:v>
                </c:pt>
                <c:pt idx="12">
                  <c:v>1.5</c:v>
                </c:pt>
                <c:pt idx="13">
                  <c:v>1.4</c:v>
                </c:pt>
                <c:pt idx="14">
                  <c:v>1.4</c:v>
                </c:pt>
                <c:pt idx="15">
                  <c:v>1.4</c:v>
                </c:pt>
                <c:pt idx="16">
                  <c:v>1.4</c:v>
                </c:pt>
              </c:numCache>
            </c:numRef>
          </c:xVal>
          <c:yVal>
            <c:numRef>
              <c:f>[7]C50!$K$11:$K$29</c:f>
              <c:numCache>
                <c:formatCode>General</c:formatCode>
                <c:ptCount val="19"/>
              </c:numCache>
            </c:numRef>
          </c:yVal>
          <c:smooth val="0"/>
          <c:extLst>
            <c:ext xmlns:c16="http://schemas.microsoft.com/office/drawing/2014/chart" uri="{C3380CC4-5D6E-409C-BE32-E72D297353CC}">
              <c16:uniqueId val="{00000002-7929-4DEB-9ED8-D0F4FA013C27}"/>
            </c:ext>
          </c:extLst>
        </c:ser>
        <c:ser>
          <c:idx val="3"/>
          <c:order val="3"/>
          <c:tx>
            <c:v>100 kg/m3</c:v>
          </c:tx>
          <c:spPr>
            <a:ln w="19050" cap="rnd">
              <a:solidFill>
                <a:schemeClr val="accent4"/>
              </a:solidFill>
              <a:round/>
            </a:ln>
            <a:effectLst/>
          </c:spPr>
          <c:marker>
            <c:symbol val="circle"/>
            <c:size val="5"/>
            <c:spPr>
              <a:solidFill>
                <a:schemeClr val="accent4"/>
              </a:solidFill>
              <a:ln w="19050">
                <a:solidFill>
                  <a:schemeClr val="accent4"/>
                </a:solidFill>
              </a:ln>
              <a:effectLst/>
            </c:spPr>
          </c:marker>
          <c:xVal>
            <c:numRef>
              <c:f>[7]C100!$F$11:$F$29</c:f>
              <c:numCache>
                <c:formatCode>General</c:formatCode>
                <c:ptCount val="19"/>
                <c:pt idx="0">
                  <c:v>34.1</c:v>
                </c:pt>
                <c:pt idx="1">
                  <c:v>2.7</c:v>
                </c:pt>
                <c:pt idx="2">
                  <c:v>2.9</c:v>
                </c:pt>
                <c:pt idx="3">
                  <c:v>2.9</c:v>
                </c:pt>
                <c:pt idx="4">
                  <c:v>2.9</c:v>
                </c:pt>
                <c:pt idx="5">
                  <c:v>3</c:v>
                </c:pt>
                <c:pt idx="6">
                  <c:v>3</c:v>
                </c:pt>
                <c:pt idx="7">
                  <c:v>3</c:v>
                </c:pt>
                <c:pt idx="8">
                  <c:v>3</c:v>
                </c:pt>
                <c:pt idx="9">
                  <c:v>3</c:v>
                </c:pt>
                <c:pt idx="10">
                  <c:v>3</c:v>
                </c:pt>
                <c:pt idx="11">
                  <c:v>3</c:v>
                </c:pt>
                <c:pt idx="12">
                  <c:v>3</c:v>
                </c:pt>
                <c:pt idx="13">
                  <c:v>3</c:v>
                </c:pt>
                <c:pt idx="14">
                  <c:v>2.95</c:v>
                </c:pt>
                <c:pt idx="15">
                  <c:v>2.95</c:v>
                </c:pt>
                <c:pt idx="16">
                  <c:v>2.9</c:v>
                </c:pt>
              </c:numCache>
            </c:numRef>
          </c:xVal>
          <c:yVal>
            <c:numRef>
              <c:f>[7]C100!$K$11:$K$29</c:f>
              <c:numCache>
                <c:formatCode>General</c:formatCode>
                <c:ptCount val="19"/>
              </c:numCache>
            </c:numRef>
          </c:yVal>
          <c:smooth val="0"/>
          <c:extLst>
            <c:ext xmlns:c16="http://schemas.microsoft.com/office/drawing/2014/chart" uri="{C3380CC4-5D6E-409C-BE32-E72D297353CC}">
              <c16:uniqueId val="{00000003-7929-4DEB-9ED8-D0F4FA013C27}"/>
            </c:ext>
          </c:extLst>
        </c:ser>
        <c:ser>
          <c:idx val="4"/>
          <c:order val="4"/>
          <c:tx>
            <c:v>200 kg/m3</c:v>
          </c:tx>
          <c:spPr>
            <a:ln w="19050" cap="rnd">
              <a:solidFill>
                <a:schemeClr val="accent5"/>
              </a:solidFill>
              <a:round/>
            </a:ln>
            <a:effectLst/>
          </c:spPr>
          <c:marker>
            <c:symbol val="circle"/>
            <c:size val="5"/>
            <c:spPr>
              <a:solidFill>
                <a:schemeClr val="accent5"/>
              </a:solidFill>
              <a:ln w="19050">
                <a:solidFill>
                  <a:schemeClr val="accent5"/>
                </a:solidFill>
              </a:ln>
              <a:effectLst/>
            </c:spPr>
          </c:marker>
          <c:xVal>
            <c:numRef>
              <c:f>[7]C200!$E$11:$E$29</c:f>
              <c:numCache>
                <c:formatCode>General</c:formatCode>
                <c:ptCount val="19"/>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86036.000000406057</c:v>
                </c:pt>
                <c:pt idx="12">
                  <c:v>161636.00000040606</c:v>
                </c:pt>
                <c:pt idx="13">
                  <c:v>172436.00000040606</c:v>
                </c:pt>
                <c:pt idx="14">
                  <c:v>258836.00000040606</c:v>
                </c:pt>
                <c:pt idx="15">
                  <c:v>345236.00000040606</c:v>
                </c:pt>
                <c:pt idx="16">
                  <c:v>599636.00000047591</c:v>
                </c:pt>
              </c:numCache>
            </c:numRef>
          </c:xVal>
          <c:yVal>
            <c:numRef>
              <c:f>[7]C200!$J$11:$J$29</c:f>
              <c:numCache>
                <c:formatCode>General</c:formatCode>
                <c:ptCount val="19"/>
                <c:pt idx="0">
                  <c:v>200</c:v>
                </c:pt>
                <c:pt idx="1">
                  <c:v>1286.7924528301887</c:v>
                </c:pt>
                <c:pt idx="2">
                  <c:v>1155.9322033898304</c:v>
                </c:pt>
                <c:pt idx="3">
                  <c:v>1136.6666666666667</c:v>
                </c:pt>
                <c:pt idx="4">
                  <c:v>1136.6666666666667</c:v>
                </c:pt>
                <c:pt idx="5">
                  <c:v>1155.9322033898304</c:v>
                </c:pt>
                <c:pt idx="6">
                  <c:v>1155.9322033898304</c:v>
                </c:pt>
                <c:pt idx="7">
                  <c:v>1155.9322033898304</c:v>
                </c:pt>
                <c:pt idx="8">
                  <c:v>1155.9322033898304</c:v>
                </c:pt>
                <c:pt idx="9">
                  <c:v>1155.9322033898304</c:v>
                </c:pt>
                <c:pt idx="10">
                  <c:v>1155.9322033898304</c:v>
                </c:pt>
                <c:pt idx="11">
                  <c:v>1155.9322033898304</c:v>
                </c:pt>
                <c:pt idx="12">
                  <c:v>1175.8620689655172</c:v>
                </c:pt>
                <c:pt idx="13">
                  <c:v>1196.4912280701756</c:v>
                </c:pt>
                <c:pt idx="14">
                  <c:v>1196.4912280701756</c:v>
                </c:pt>
                <c:pt idx="15">
                  <c:v>1207.0796460176991</c:v>
                </c:pt>
                <c:pt idx="16">
                  <c:v>1217.8571428571431</c:v>
                </c:pt>
              </c:numCache>
            </c:numRef>
          </c:yVal>
          <c:smooth val="0"/>
          <c:extLst>
            <c:ext xmlns:c16="http://schemas.microsoft.com/office/drawing/2014/chart" uri="{C3380CC4-5D6E-409C-BE32-E72D297353CC}">
              <c16:uniqueId val="{00000004-7929-4DEB-9ED8-D0F4FA013C27}"/>
            </c:ext>
          </c:extLst>
        </c:ser>
        <c:ser>
          <c:idx val="5"/>
          <c:order val="5"/>
          <c:tx>
            <c:v>300 kg/m3</c:v>
          </c:tx>
          <c:spPr>
            <a:ln w="19050" cap="rnd">
              <a:solidFill>
                <a:schemeClr val="accent6"/>
              </a:solidFill>
              <a:round/>
            </a:ln>
            <a:effectLst/>
          </c:spPr>
          <c:marker>
            <c:symbol val="circle"/>
            <c:size val="5"/>
            <c:spPr>
              <a:solidFill>
                <a:schemeClr val="accent6"/>
              </a:solidFill>
              <a:ln w="19050">
                <a:solidFill>
                  <a:schemeClr val="accent6"/>
                </a:solidFill>
              </a:ln>
              <a:effectLst/>
            </c:spPr>
          </c:marker>
          <c:xVal>
            <c:numRef>
              <c:f>[7]C300!$E$11:$E$29</c:f>
              <c:numCache>
                <c:formatCode>General</c:formatCode>
                <c:ptCount val="19"/>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85976.000000210479</c:v>
                </c:pt>
                <c:pt idx="12">
                  <c:v>161576.00000021048</c:v>
                </c:pt>
                <c:pt idx="13">
                  <c:v>172376.00000021048</c:v>
                </c:pt>
                <c:pt idx="14">
                  <c:v>258776.00000021048</c:v>
                </c:pt>
                <c:pt idx="15">
                  <c:v>345176.00000021048</c:v>
                </c:pt>
                <c:pt idx="16">
                  <c:v>599576.00000028033</c:v>
                </c:pt>
              </c:numCache>
            </c:numRef>
          </c:xVal>
          <c:yVal>
            <c:numRef>
              <c:f>[7]C300!$J$11:$J$29</c:f>
              <c:numCache>
                <c:formatCode>General</c:formatCode>
                <c:ptCount val="19"/>
                <c:pt idx="0">
                  <c:v>300</c:v>
                </c:pt>
                <c:pt idx="1">
                  <c:v>1033.3333333333335</c:v>
                </c:pt>
                <c:pt idx="2">
                  <c:v>1033.3333333333335</c:v>
                </c:pt>
                <c:pt idx="3">
                  <c:v>1076.8421052631579</c:v>
                </c:pt>
                <c:pt idx="4">
                  <c:v>1100</c:v>
                </c:pt>
                <c:pt idx="5">
                  <c:v>1136.6666666666667</c:v>
                </c:pt>
                <c:pt idx="6">
                  <c:v>1149.4382022471909</c:v>
                </c:pt>
                <c:pt idx="7">
                  <c:v>1162.5</c:v>
                </c:pt>
                <c:pt idx="8">
                  <c:v>1162.5</c:v>
                </c:pt>
                <c:pt idx="9">
                  <c:v>1162.5</c:v>
                </c:pt>
                <c:pt idx="10">
                  <c:v>1175.8620689655174</c:v>
                </c:pt>
                <c:pt idx="11">
                  <c:v>1196.4912280701753</c:v>
                </c:pt>
                <c:pt idx="12">
                  <c:v>1203.5294117647059</c:v>
                </c:pt>
                <c:pt idx="13">
                  <c:v>1203.5294117647059</c:v>
                </c:pt>
                <c:pt idx="14">
                  <c:v>1203.5294117647059</c:v>
                </c:pt>
                <c:pt idx="15">
                  <c:v>1210.6508875739646</c:v>
                </c:pt>
                <c:pt idx="16">
                  <c:v>1210.6508875739646</c:v>
                </c:pt>
              </c:numCache>
            </c:numRef>
          </c:yVal>
          <c:smooth val="0"/>
          <c:extLst>
            <c:ext xmlns:c16="http://schemas.microsoft.com/office/drawing/2014/chart" uri="{C3380CC4-5D6E-409C-BE32-E72D297353CC}">
              <c16:uniqueId val="{00000005-7929-4DEB-9ED8-D0F4FA013C27}"/>
            </c:ext>
          </c:extLst>
        </c:ser>
        <c:dLbls>
          <c:showLegendKey val="0"/>
          <c:showVal val="0"/>
          <c:showCatName val="0"/>
          <c:showSerName val="0"/>
          <c:showPercent val="0"/>
          <c:showBubbleSize val="0"/>
        </c:dLbls>
        <c:axId val="438520208"/>
        <c:axId val="438522168"/>
        <c:extLst>
          <c:ext xmlns:c15="http://schemas.microsoft.com/office/drawing/2012/chart" uri="{02D57815-91ED-43cb-92C2-25804820EDAC}">
            <c15:filteredScatterSeries>
              <c15:ser>
                <c:idx val="6"/>
                <c:order val="6"/>
                <c:tx>
                  <c:v>Gelling point line</c:v>
                </c:tx>
                <c:spPr>
                  <a:ln w="38100" cap="rnd">
                    <a:solidFill>
                      <a:sysClr val="windowText" lastClr="000000"/>
                    </a:solidFill>
                    <a:prstDash val="dash"/>
                    <a:round/>
                  </a:ln>
                  <a:effectLst/>
                </c:spPr>
                <c:marker>
                  <c:symbol val="circle"/>
                  <c:size val="5"/>
                  <c:spPr>
                    <a:noFill/>
                    <a:ln w="38100">
                      <a:noFill/>
                      <a:prstDash val="dash"/>
                    </a:ln>
                    <a:effectLst/>
                  </c:spPr>
                </c:marker>
                <c:xVal>
                  <c:numRef>
                    <c:extLst>
                      <c:ext uri="{02D57815-91ED-43cb-92C2-25804820EDAC}">
                        <c15:formulaRef>
                          <c15:sqref>[7]Summary!$D$3:$D$8</c15:sqref>
                        </c15:formulaRef>
                      </c:ext>
                    </c:extLst>
                    <c:numCache>
                      <c:formatCode>General</c:formatCode>
                      <c:ptCount val="6"/>
                      <c:pt idx="0">
                        <c:v>60</c:v>
                      </c:pt>
                      <c:pt idx="1">
                        <c:v>60</c:v>
                      </c:pt>
                      <c:pt idx="2">
                        <c:v>60</c:v>
                      </c:pt>
                      <c:pt idx="3">
                        <c:v>60</c:v>
                      </c:pt>
                      <c:pt idx="4">
                        <c:v>60</c:v>
                      </c:pt>
                      <c:pt idx="5">
                        <c:v>60</c:v>
                      </c:pt>
                    </c:numCache>
                  </c:numRef>
                </c:xVal>
                <c:yVal>
                  <c:numRef>
                    <c:extLst>
                      <c:ext uri="{02D57815-91ED-43cb-92C2-25804820EDAC}">
                        <c15:formulaRef>
                          <c15:sqref>[7]Summary!$F$3:$F$8</c15:sqref>
                        </c15:formulaRef>
                      </c:ext>
                    </c:extLst>
                    <c:numCache>
                      <c:formatCode>General</c:formatCode>
                      <c:ptCount val="6"/>
                      <c:pt idx="0">
                        <c:v>676</c:v>
                      </c:pt>
                      <c:pt idx="1">
                        <c:v>852.5</c:v>
                      </c:pt>
                      <c:pt idx="2">
                        <c:v>1259.2592592592591</c:v>
                      </c:pt>
                      <c:pt idx="3">
                        <c:v>1262.962962962963</c:v>
                      </c:pt>
                      <c:pt idx="4">
                        <c:v>1286.7924528301887</c:v>
                      </c:pt>
                      <c:pt idx="5">
                        <c:v>1033.3333333333335</c:v>
                      </c:pt>
                    </c:numCache>
                  </c:numRef>
                </c:yVal>
                <c:smooth val="0"/>
                <c:extLst>
                  <c:ext xmlns:c16="http://schemas.microsoft.com/office/drawing/2014/chart" uri="{C3380CC4-5D6E-409C-BE32-E72D297353CC}">
                    <c16:uniqueId val="{00000006-7929-4DEB-9ED8-D0F4FA013C27}"/>
                  </c:ext>
                </c:extLst>
              </c15:ser>
            </c15:filteredScatterSeries>
          </c:ext>
        </c:extLst>
      </c:scatterChart>
      <c:valAx>
        <c:axId val="438520208"/>
        <c:scaling>
          <c:logBase val="10"/>
          <c:orientation val="minMax"/>
          <c:min val="10"/>
        </c:scaling>
        <c:delete val="0"/>
        <c:axPos val="b"/>
        <c:majorGridlines>
          <c:spPr>
            <a:ln w="25400" cap="flat" cmpd="sng" algn="ctr">
              <a:solidFill>
                <a:schemeClr val="tx1"/>
              </a:solidFill>
              <a:round/>
            </a:ln>
            <a:effectLst/>
          </c:spPr>
        </c:majorGridlines>
        <c:minorGridlines>
          <c:spPr>
            <a:ln w="9525" cap="flat" cmpd="sng" algn="ct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round/>
            </a:ln>
            <a:effectLst/>
          </c:spPr>
        </c:minorGridlines>
        <c:title>
          <c:tx>
            <c:rich>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r>
                  <a:rPr lang="nl-NL"/>
                  <a:t>Time (seconds)</a:t>
                </a:r>
              </a:p>
            </c:rich>
          </c:tx>
          <c:overlay val="0"/>
          <c:spPr>
            <a:noFill/>
            <a:ln>
              <a:noFill/>
            </a:ln>
            <a:effectLst/>
          </c:spPr>
          <c:txPr>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crossAx val="438522168"/>
        <c:crosses val="autoZero"/>
        <c:crossBetween val="midCat"/>
      </c:valAx>
      <c:valAx>
        <c:axId val="438522168"/>
        <c:scaling>
          <c:orientation val="minMax"/>
          <c:max val="1300"/>
          <c:min val="0"/>
        </c:scaling>
        <c:delete val="0"/>
        <c:axPos val="l"/>
        <c:majorGridlines>
          <c:spPr>
            <a:ln w="25400" cap="flat" cmpd="sng" algn="ctr">
              <a:solidFill>
                <a:schemeClr val="tx1"/>
              </a:solidFill>
              <a:round/>
            </a:ln>
            <a:effectLst/>
          </c:spPr>
        </c:majorGridlines>
        <c:title>
          <c:tx>
            <c:rich>
              <a:bodyPr rot="-54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r>
                  <a:rPr lang="nl-NL"/>
                  <a:t>Concnetration (kg/m³)</a:t>
                </a:r>
                <a:endParaRPr lang="en-NL"/>
              </a:p>
            </c:rich>
          </c:tx>
          <c:overlay val="0"/>
          <c:spPr>
            <a:noFill/>
            <a:ln>
              <a:noFill/>
            </a:ln>
            <a:effectLst/>
          </c:spPr>
          <c:txPr>
            <a:bodyPr rot="-54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lang="en-US" sz="1200" b="0" i="0" u="none" strike="noStrike" kern="1200" baseline="0">
                <a:solidFill>
                  <a:sysClr val="windowText" lastClr="000000"/>
                </a:solidFill>
                <a:latin typeface="+mn-lt"/>
                <a:ea typeface="+mn-ea"/>
                <a:cs typeface="+mn-cs"/>
              </a:defRPr>
            </a:pPr>
            <a:endParaRPr lang="nl-NL"/>
          </a:p>
        </c:txPr>
        <c:crossAx val="438520208"/>
        <c:crossesAt val="1.0000000000000002E-2"/>
        <c:crossBetween val="midCat"/>
      </c:valAx>
      <c:spPr>
        <a:noFill/>
        <a:ln>
          <a:noFill/>
        </a:ln>
        <a:effectLst/>
      </c:spPr>
    </c:plotArea>
    <c:legend>
      <c:legendPos val="l"/>
      <c:layout>
        <c:manualLayout>
          <c:xMode val="edge"/>
          <c:yMode val="edge"/>
          <c:x val="0.11490306406395606"/>
          <c:y val="0.63722361272020422"/>
          <c:w val="0.30375887408895946"/>
          <c:h val="0.18774578154406366"/>
        </c:manualLayout>
      </c:layout>
      <c:overlay val="1"/>
      <c:spPr>
        <a:solidFill>
          <a:schemeClr val="bg1"/>
        </a:solidFill>
        <a:ln w="6350">
          <a:solidFill>
            <a:schemeClr val="tx1"/>
          </a:solidFill>
        </a:ln>
        <a:effectLst/>
      </c:spPr>
      <c:txPr>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1200" b="0" i="0" u="none" strike="noStrike" kern="1200" baseline="0">
          <a:solidFill>
            <a:sysClr val="windowText" lastClr="000000"/>
          </a:solidFill>
          <a:latin typeface="+mn-lt"/>
          <a:ea typeface="+mn-ea"/>
          <a:cs typeface="+mn-cs"/>
        </a:defRPr>
      </a:pPr>
      <a:endParaRPr lang="nl-N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40" b="0" i="0" u="none" strike="noStrike" kern="1200" spc="0" baseline="0">
                <a:solidFill>
                  <a:sysClr val="windowText" lastClr="000000"/>
                </a:solidFill>
                <a:latin typeface="+mn-lt"/>
                <a:ea typeface="+mn-ea"/>
                <a:cs typeface="+mn-cs"/>
              </a:defRPr>
            </a:pPr>
            <a:r>
              <a:rPr lang="en-US"/>
              <a:t>Sample APP, sand%=75%</a:t>
            </a:r>
          </a:p>
        </c:rich>
      </c:tx>
      <c:layout>
        <c:manualLayout>
          <c:xMode val="edge"/>
          <c:yMode val="edge"/>
          <c:x val="0.38099009835163461"/>
          <c:y val="0"/>
        </c:manualLayout>
      </c:layout>
      <c:overlay val="0"/>
      <c:spPr>
        <a:noFill/>
        <a:ln>
          <a:noFill/>
        </a:ln>
        <a:effectLst/>
      </c:spPr>
      <c:txPr>
        <a:bodyPr rot="0" spcFirstLastPara="1" vertOverflow="ellipsis" vert="horz" wrap="square" anchor="ctr" anchorCtr="1"/>
        <a:lstStyle/>
        <a:p>
          <a:pPr>
            <a:defRPr lang="en-US" sz="1440" b="0" i="0" u="none" strike="noStrike" kern="1200" spc="0" baseline="0">
              <a:solidFill>
                <a:sysClr val="windowText" lastClr="000000"/>
              </a:solidFill>
              <a:latin typeface="+mn-lt"/>
              <a:ea typeface="+mn-ea"/>
              <a:cs typeface="+mn-cs"/>
            </a:defRPr>
          </a:pPr>
          <a:endParaRPr lang="nl-NL"/>
        </a:p>
      </c:txPr>
    </c:title>
    <c:autoTitleDeleted val="0"/>
    <c:plotArea>
      <c:layout>
        <c:manualLayout>
          <c:layoutTarget val="inner"/>
          <c:xMode val="edge"/>
          <c:yMode val="edge"/>
          <c:x val="0.10593008142352812"/>
          <c:y val="8.3596934195504055E-2"/>
          <c:w val="0.85121581846997563"/>
          <c:h val="0.77604440992587431"/>
        </c:manualLayout>
      </c:layout>
      <c:scatterChart>
        <c:scatterStyle val="lineMarker"/>
        <c:varyColors val="0"/>
        <c:ser>
          <c:idx val="0"/>
          <c:order val="0"/>
          <c:tx>
            <c:v>10 kg/m3</c:v>
          </c:tx>
          <c:spPr>
            <a:ln w="19050" cap="rnd">
              <a:solidFill>
                <a:srgbClr val="FF0000"/>
              </a:solidFill>
              <a:round/>
            </a:ln>
            <a:effectLst/>
          </c:spPr>
          <c:marker>
            <c:symbol val="circle"/>
            <c:size val="5"/>
            <c:spPr>
              <a:solidFill>
                <a:srgbClr val="FF0000"/>
              </a:solidFill>
              <a:ln w="19050">
                <a:solidFill>
                  <a:srgbClr val="FF0000"/>
                </a:solidFill>
              </a:ln>
              <a:effectLst/>
            </c:spPr>
          </c:marker>
          <c:xVal>
            <c:numRef>
              <c:f>[8]C10!$E$11:$E$31</c:f>
              <c:numCache>
                <c:formatCode>General</c:formatCode>
                <c:ptCount val="21"/>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85916.000000014901</c:v>
                </c:pt>
                <c:pt idx="12">
                  <c:v>161516.0000000149</c:v>
                </c:pt>
                <c:pt idx="13">
                  <c:v>172316.0000000149</c:v>
                </c:pt>
                <c:pt idx="14">
                  <c:v>258716.0000000149</c:v>
                </c:pt>
                <c:pt idx="15">
                  <c:v>345116.0000000149</c:v>
                </c:pt>
                <c:pt idx="16">
                  <c:v>599516.00000008475</c:v>
                </c:pt>
              </c:numCache>
            </c:numRef>
          </c:xVal>
          <c:yVal>
            <c:numRef>
              <c:f>[8]C10!$H$11:$H$31</c:f>
              <c:numCache>
                <c:formatCode>General</c:formatCode>
                <c:ptCount val="21"/>
                <c:pt idx="0">
                  <c:v>100</c:v>
                </c:pt>
                <c:pt idx="1">
                  <c:v>99.706744868035187</c:v>
                </c:pt>
                <c:pt idx="2">
                  <c:v>93.841642228738991</c:v>
                </c:pt>
                <c:pt idx="3">
                  <c:v>2.0527859237536656</c:v>
                </c:pt>
                <c:pt idx="4">
                  <c:v>2.0527859237536656</c:v>
                </c:pt>
                <c:pt idx="5">
                  <c:v>2.0527859237536656</c:v>
                </c:pt>
                <c:pt idx="6">
                  <c:v>2.0527859237536656</c:v>
                </c:pt>
                <c:pt idx="7">
                  <c:v>2.0527859237536656</c:v>
                </c:pt>
                <c:pt idx="8">
                  <c:v>2.0527859237536656</c:v>
                </c:pt>
                <c:pt idx="9">
                  <c:v>2.0527859237536656</c:v>
                </c:pt>
                <c:pt idx="10">
                  <c:v>2.0527859237536656</c:v>
                </c:pt>
                <c:pt idx="11">
                  <c:v>2.0527859237536656</c:v>
                </c:pt>
                <c:pt idx="12">
                  <c:v>2.0527859237536656</c:v>
                </c:pt>
                <c:pt idx="13">
                  <c:v>1.9061583577712611</c:v>
                </c:pt>
                <c:pt idx="14">
                  <c:v>1.7595307917888561</c:v>
                </c:pt>
                <c:pt idx="15">
                  <c:v>1.7595307917888561</c:v>
                </c:pt>
                <c:pt idx="16">
                  <c:v>1.4662756598240467</c:v>
                </c:pt>
              </c:numCache>
            </c:numRef>
          </c:yVal>
          <c:smooth val="0"/>
          <c:extLst>
            <c:ext xmlns:c16="http://schemas.microsoft.com/office/drawing/2014/chart" uri="{C3380CC4-5D6E-409C-BE32-E72D297353CC}">
              <c16:uniqueId val="{00000000-EB9F-4655-9FF8-992AAA8FC8B7}"/>
            </c:ext>
          </c:extLst>
        </c:ser>
        <c:ser>
          <c:idx val="1"/>
          <c:order val="1"/>
          <c:tx>
            <c:v>20 kg/m3</c:v>
          </c:tx>
          <c:spPr>
            <a:ln w="19050" cap="rnd">
              <a:solidFill>
                <a:schemeClr val="accent2"/>
              </a:solidFill>
              <a:round/>
            </a:ln>
            <a:effectLst/>
          </c:spPr>
          <c:marker>
            <c:symbol val="circle"/>
            <c:size val="5"/>
            <c:spPr>
              <a:solidFill>
                <a:schemeClr val="accent2"/>
              </a:solidFill>
              <a:ln w="19050">
                <a:solidFill>
                  <a:schemeClr val="accent2"/>
                </a:solidFill>
              </a:ln>
              <a:effectLst/>
            </c:spPr>
          </c:marker>
          <c:xVal>
            <c:numRef>
              <c:f>[8]C20!$E$11:$E$34</c:f>
              <c:numCache>
                <c:formatCode>General</c:formatCode>
                <c:ptCount val="24"/>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85856.000000447966</c:v>
                </c:pt>
                <c:pt idx="12">
                  <c:v>161456.00000044797</c:v>
                </c:pt>
                <c:pt idx="13">
                  <c:v>172256.00000044797</c:v>
                </c:pt>
                <c:pt idx="14">
                  <c:v>258656.00000044797</c:v>
                </c:pt>
                <c:pt idx="15">
                  <c:v>345056.00000044797</c:v>
                </c:pt>
                <c:pt idx="16">
                  <c:v>604256.00000044797</c:v>
                </c:pt>
              </c:numCache>
            </c:numRef>
          </c:xVal>
          <c:yVal>
            <c:numRef>
              <c:f>[8]C20!$H$11:$H$34</c:f>
              <c:numCache>
                <c:formatCode>General</c:formatCode>
                <c:ptCount val="24"/>
                <c:pt idx="0">
                  <c:v>100</c:v>
                </c:pt>
                <c:pt idx="1">
                  <c:v>97.633136094674569</c:v>
                </c:pt>
                <c:pt idx="2">
                  <c:v>94.674556213017752</c:v>
                </c:pt>
                <c:pt idx="3">
                  <c:v>4.7337278106508878</c:v>
                </c:pt>
                <c:pt idx="4">
                  <c:v>4.7337278106508878</c:v>
                </c:pt>
                <c:pt idx="5">
                  <c:v>4.1420118343195274</c:v>
                </c:pt>
                <c:pt idx="6">
                  <c:v>4.1420118343195274</c:v>
                </c:pt>
                <c:pt idx="7">
                  <c:v>4.1420118343195274</c:v>
                </c:pt>
                <c:pt idx="8">
                  <c:v>4.1420118343195274</c:v>
                </c:pt>
                <c:pt idx="9">
                  <c:v>3.8461538461538463</c:v>
                </c:pt>
                <c:pt idx="10">
                  <c:v>3.8461538461538463</c:v>
                </c:pt>
                <c:pt idx="11">
                  <c:v>3.5502958579881656</c:v>
                </c:pt>
                <c:pt idx="12">
                  <c:v>3.2544378698224858</c:v>
                </c:pt>
                <c:pt idx="13">
                  <c:v>3.2544378698224858</c:v>
                </c:pt>
                <c:pt idx="14">
                  <c:v>3.2544378698224858</c:v>
                </c:pt>
                <c:pt idx="15">
                  <c:v>3.2544378698224858</c:v>
                </c:pt>
                <c:pt idx="16">
                  <c:v>2.8106508875739644</c:v>
                </c:pt>
              </c:numCache>
            </c:numRef>
          </c:yVal>
          <c:smooth val="0"/>
          <c:extLst>
            <c:ext xmlns:c16="http://schemas.microsoft.com/office/drawing/2014/chart" uri="{C3380CC4-5D6E-409C-BE32-E72D297353CC}">
              <c16:uniqueId val="{00000001-EB9F-4655-9FF8-992AAA8FC8B7}"/>
            </c:ext>
          </c:extLst>
        </c:ser>
        <c:ser>
          <c:idx val="2"/>
          <c:order val="2"/>
          <c:tx>
            <c:v>50 kg/m3</c:v>
          </c:tx>
          <c:spPr>
            <a:ln w="19050" cap="rnd">
              <a:solidFill>
                <a:schemeClr val="accent3"/>
              </a:solidFill>
              <a:round/>
            </a:ln>
            <a:effectLst/>
          </c:spPr>
          <c:marker>
            <c:symbol val="circle"/>
            <c:size val="5"/>
            <c:spPr>
              <a:solidFill>
                <a:schemeClr val="accent3"/>
              </a:solidFill>
              <a:ln w="19050">
                <a:solidFill>
                  <a:schemeClr val="accent3"/>
                </a:solidFill>
              </a:ln>
              <a:effectLst/>
            </c:spPr>
          </c:marker>
          <c:xVal>
            <c:numRef>
              <c:f>[8]C50!$E$11:$E$27</c:f>
              <c:numCache>
                <c:formatCode>General</c:formatCode>
                <c:ptCount val="17"/>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85796.000000252388</c:v>
                </c:pt>
                <c:pt idx="12">
                  <c:v>161396.00000025239</c:v>
                </c:pt>
                <c:pt idx="13">
                  <c:v>172196.00000025239</c:v>
                </c:pt>
                <c:pt idx="14">
                  <c:v>258596.00000025239</c:v>
                </c:pt>
                <c:pt idx="15">
                  <c:v>344996.00000025239</c:v>
                </c:pt>
                <c:pt idx="16">
                  <c:v>599396.00000032224</c:v>
                </c:pt>
              </c:numCache>
            </c:numRef>
          </c:xVal>
          <c:yVal>
            <c:numRef>
              <c:f>[8]C50!$H$11:$H$27</c:f>
              <c:numCache>
                <c:formatCode>General</c:formatCode>
                <c:ptCount val="17"/>
                <c:pt idx="0">
                  <c:v>100</c:v>
                </c:pt>
                <c:pt idx="1">
                  <c:v>97.633136094674569</c:v>
                </c:pt>
                <c:pt idx="2">
                  <c:v>20.710059171597635</c:v>
                </c:pt>
                <c:pt idx="3">
                  <c:v>15.680473372781064</c:v>
                </c:pt>
                <c:pt idx="4">
                  <c:v>13.905325443786984</c:v>
                </c:pt>
                <c:pt idx="5">
                  <c:v>11.538461538461538</c:v>
                </c:pt>
                <c:pt idx="6">
                  <c:v>10.059171597633137</c:v>
                </c:pt>
                <c:pt idx="7">
                  <c:v>8.5798816568047354</c:v>
                </c:pt>
                <c:pt idx="8">
                  <c:v>8.5798816568047354</c:v>
                </c:pt>
                <c:pt idx="9">
                  <c:v>8.4319526627218941</c:v>
                </c:pt>
                <c:pt idx="10">
                  <c:v>8.1360946745562135</c:v>
                </c:pt>
                <c:pt idx="11">
                  <c:v>7.3964497041420119</c:v>
                </c:pt>
                <c:pt idx="12">
                  <c:v>7.1005917159763312</c:v>
                </c:pt>
                <c:pt idx="13">
                  <c:v>7.1005917159763312</c:v>
                </c:pt>
                <c:pt idx="14">
                  <c:v>6.8047337278106506</c:v>
                </c:pt>
                <c:pt idx="15">
                  <c:v>6.8047337278106506</c:v>
                </c:pt>
                <c:pt idx="16">
                  <c:v>5.9171597633136095</c:v>
                </c:pt>
              </c:numCache>
            </c:numRef>
          </c:yVal>
          <c:smooth val="0"/>
          <c:extLst>
            <c:ext xmlns:c16="http://schemas.microsoft.com/office/drawing/2014/chart" uri="{C3380CC4-5D6E-409C-BE32-E72D297353CC}">
              <c16:uniqueId val="{00000002-EB9F-4655-9FF8-992AAA8FC8B7}"/>
            </c:ext>
          </c:extLst>
        </c:ser>
        <c:ser>
          <c:idx val="3"/>
          <c:order val="3"/>
          <c:tx>
            <c:v>100 kg/m3</c:v>
          </c:tx>
          <c:spPr>
            <a:ln w="19050" cap="rnd">
              <a:solidFill>
                <a:schemeClr val="accent4"/>
              </a:solidFill>
              <a:round/>
            </a:ln>
            <a:effectLst/>
          </c:spPr>
          <c:marker>
            <c:symbol val="circle"/>
            <c:size val="5"/>
            <c:spPr>
              <a:solidFill>
                <a:schemeClr val="accent4"/>
              </a:solidFill>
              <a:ln w="19050">
                <a:solidFill>
                  <a:schemeClr val="accent4"/>
                </a:solidFill>
              </a:ln>
              <a:effectLst/>
            </c:spPr>
          </c:marker>
          <c:xVal>
            <c:numRef>
              <c:f>[8]C100!$E$11:$E$27</c:f>
              <c:numCache>
                <c:formatCode>General</c:formatCode>
                <c:ptCount val="17"/>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86095.999999972992</c:v>
                </c:pt>
                <c:pt idx="12">
                  <c:v>161695.99999997299</c:v>
                </c:pt>
                <c:pt idx="13">
                  <c:v>172495.99999997299</c:v>
                </c:pt>
                <c:pt idx="14">
                  <c:v>258895.99999997299</c:v>
                </c:pt>
                <c:pt idx="15">
                  <c:v>345295.99999997299</c:v>
                </c:pt>
                <c:pt idx="16">
                  <c:v>599696.00000004284</c:v>
                </c:pt>
              </c:numCache>
            </c:numRef>
          </c:xVal>
          <c:yVal>
            <c:numRef>
              <c:f>[8]C100!$H$11:$H$27</c:f>
              <c:numCache>
                <c:formatCode>General</c:formatCode>
                <c:ptCount val="17"/>
                <c:pt idx="0">
                  <c:v>100</c:v>
                </c:pt>
                <c:pt idx="1">
                  <c:v>98.529411764705884</c:v>
                </c:pt>
                <c:pt idx="2">
                  <c:v>94.117647058823522</c:v>
                </c:pt>
                <c:pt idx="3">
                  <c:v>35.882352941176471</c:v>
                </c:pt>
                <c:pt idx="4">
                  <c:v>29.705882352941178</c:v>
                </c:pt>
                <c:pt idx="5">
                  <c:v>24.411764705882355</c:v>
                </c:pt>
                <c:pt idx="6">
                  <c:v>20.882352941176467</c:v>
                </c:pt>
                <c:pt idx="7">
                  <c:v>18.235294117647062</c:v>
                </c:pt>
                <c:pt idx="8">
                  <c:v>17.058823529411764</c:v>
                </c:pt>
                <c:pt idx="9">
                  <c:v>16.176470588235293</c:v>
                </c:pt>
                <c:pt idx="10">
                  <c:v>15.588235294117647</c:v>
                </c:pt>
                <c:pt idx="11">
                  <c:v>13.23529411764706</c:v>
                </c:pt>
                <c:pt idx="12">
                  <c:v>12.647058823529411</c:v>
                </c:pt>
                <c:pt idx="13">
                  <c:v>12.647058823529411</c:v>
                </c:pt>
                <c:pt idx="14">
                  <c:v>12.352941176470589</c:v>
                </c:pt>
                <c:pt idx="15">
                  <c:v>12.058823529411763</c:v>
                </c:pt>
                <c:pt idx="16">
                  <c:v>11.76470588235294</c:v>
                </c:pt>
              </c:numCache>
            </c:numRef>
          </c:yVal>
          <c:smooth val="0"/>
          <c:extLst>
            <c:ext xmlns:c16="http://schemas.microsoft.com/office/drawing/2014/chart" uri="{C3380CC4-5D6E-409C-BE32-E72D297353CC}">
              <c16:uniqueId val="{00000003-EB9F-4655-9FF8-992AAA8FC8B7}"/>
            </c:ext>
          </c:extLst>
        </c:ser>
        <c:ser>
          <c:idx val="4"/>
          <c:order val="4"/>
          <c:tx>
            <c:v>200 kg/m3</c:v>
          </c:tx>
          <c:spPr>
            <a:ln w="19050" cap="rnd">
              <a:solidFill>
                <a:schemeClr val="accent5"/>
              </a:solidFill>
              <a:round/>
            </a:ln>
            <a:effectLst/>
          </c:spPr>
          <c:marker>
            <c:symbol val="circle"/>
            <c:size val="5"/>
            <c:spPr>
              <a:solidFill>
                <a:schemeClr val="accent5"/>
              </a:solidFill>
              <a:ln w="19050">
                <a:solidFill>
                  <a:schemeClr val="accent5"/>
                </a:solidFill>
              </a:ln>
              <a:effectLst/>
            </c:spPr>
          </c:marker>
          <c:xVal>
            <c:numRef>
              <c:f>[8]C200!$E$11:$E$29</c:f>
              <c:numCache>
                <c:formatCode>General</c:formatCode>
                <c:ptCount val="19"/>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85676.000000489876</c:v>
                </c:pt>
                <c:pt idx="12">
                  <c:v>161276.00000048988</c:v>
                </c:pt>
                <c:pt idx="13">
                  <c:v>172076.00000048988</c:v>
                </c:pt>
                <c:pt idx="14">
                  <c:v>259076.00000055972</c:v>
                </c:pt>
                <c:pt idx="15">
                  <c:v>345776.00000028033</c:v>
                </c:pt>
                <c:pt idx="16">
                  <c:v>599276.00000055972</c:v>
                </c:pt>
              </c:numCache>
            </c:numRef>
          </c:xVal>
          <c:yVal>
            <c:numRef>
              <c:f>[8]C200!$H$11:$H$29</c:f>
              <c:numCache>
                <c:formatCode>General</c:formatCode>
                <c:ptCount val="19"/>
                <c:pt idx="0">
                  <c:v>100</c:v>
                </c:pt>
                <c:pt idx="1">
                  <c:v>96.774193548387089</c:v>
                </c:pt>
                <c:pt idx="2">
                  <c:v>87.09677419354837</c:v>
                </c:pt>
                <c:pt idx="3">
                  <c:v>74.780058651026394</c:v>
                </c:pt>
                <c:pt idx="4">
                  <c:v>65.689149560117301</c:v>
                </c:pt>
                <c:pt idx="5">
                  <c:v>48.387096774193544</c:v>
                </c:pt>
                <c:pt idx="6">
                  <c:v>41.055718475073313</c:v>
                </c:pt>
                <c:pt idx="7">
                  <c:v>36.656891495601172</c:v>
                </c:pt>
                <c:pt idx="8">
                  <c:v>34.017595307917887</c:v>
                </c:pt>
                <c:pt idx="9">
                  <c:v>32.551319648093838</c:v>
                </c:pt>
                <c:pt idx="10">
                  <c:v>30.791788856304986</c:v>
                </c:pt>
                <c:pt idx="11">
                  <c:v>26.099706744868033</c:v>
                </c:pt>
                <c:pt idx="12">
                  <c:v>24.926686217008797</c:v>
                </c:pt>
                <c:pt idx="13">
                  <c:v>24.926686217008797</c:v>
                </c:pt>
                <c:pt idx="14">
                  <c:v>24.486803519061581</c:v>
                </c:pt>
                <c:pt idx="15">
                  <c:v>24.193548387096772</c:v>
                </c:pt>
                <c:pt idx="16">
                  <c:v>23.900293255131967</c:v>
                </c:pt>
              </c:numCache>
            </c:numRef>
          </c:yVal>
          <c:smooth val="0"/>
          <c:extLst>
            <c:ext xmlns:c16="http://schemas.microsoft.com/office/drawing/2014/chart" uri="{C3380CC4-5D6E-409C-BE32-E72D297353CC}">
              <c16:uniqueId val="{00000004-EB9F-4655-9FF8-992AAA8FC8B7}"/>
            </c:ext>
          </c:extLst>
        </c:ser>
        <c:ser>
          <c:idx val="5"/>
          <c:order val="5"/>
          <c:tx>
            <c:v>300 kg/m3</c:v>
          </c:tx>
          <c:spPr>
            <a:ln w="19050" cap="rnd">
              <a:solidFill>
                <a:schemeClr val="accent6"/>
              </a:solidFill>
              <a:round/>
            </a:ln>
            <a:effectLst/>
          </c:spPr>
          <c:marker>
            <c:symbol val="circle"/>
            <c:size val="5"/>
            <c:spPr>
              <a:solidFill>
                <a:schemeClr val="accent6"/>
              </a:solidFill>
              <a:ln w="19050">
                <a:solidFill>
                  <a:schemeClr val="accent6"/>
                </a:solidFill>
              </a:ln>
              <a:effectLst/>
            </c:spPr>
          </c:marker>
          <c:xVal>
            <c:numRef>
              <c:f>[8]C300!$E$11:$E$29</c:f>
              <c:numCache>
                <c:formatCode>General</c:formatCode>
                <c:ptCount val="19"/>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85616.000000294298</c:v>
                </c:pt>
                <c:pt idx="12">
                  <c:v>161216.0000002943</c:v>
                </c:pt>
                <c:pt idx="13">
                  <c:v>172016.0000002943</c:v>
                </c:pt>
                <c:pt idx="14">
                  <c:v>258416.0000002943</c:v>
                </c:pt>
                <c:pt idx="15">
                  <c:v>344816.0000002943</c:v>
                </c:pt>
                <c:pt idx="16">
                  <c:v>599216.00000036415</c:v>
                </c:pt>
              </c:numCache>
            </c:numRef>
          </c:xVal>
          <c:yVal>
            <c:numRef>
              <c:f>[8]C300!$H$11:$H$29</c:f>
              <c:numCache>
                <c:formatCode>General</c:formatCode>
                <c:ptCount val="19"/>
                <c:pt idx="0">
                  <c:v>100</c:v>
                </c:pt>
                <c:pt idx="1">
                  <c:v>100</c:v>
                </c:pt>
                <c:pt idx="2">
                  <c:v>92.941176470588232</c:v>
                </c:pt>
                <c:pt idx="3">
                  <c:v>86.764705882352942</c:v>
                </c:pt>
                <c:pt idx="4">
                  <c:v>80.882352941176478</c:v>
                </c:pt>
                <c:pt idx="5">
                  <c:v>67.058823529411768</c:v>
                </c:pt>
                <c:pt idx="6">
                  <c:v>54.999999999999993</c:v>
                </c:pt>
                <c:pt idx="7">
                  <c:v>50.294117647058826</c:v>
                </c:pt>
                <c:pt idx="8">
                  <c:v>47.647058823529406</c:v>
                </c:pt>
                <c:pt idx="9">
                  <c:v>46.17647058823529</c:v>
                </c:pt>
                <c:pt idx="10">
                  <c:v>44.117647058823529</c:v>
                </c:pt>
                <c:pt idx="11">
                  <c:v>38.529411764705877</c:v>
                </c:pt>
                <c:pt idx="12">
                  <c:v>37.058823529411768</c:v>
                </c:pt>
                <c:pt idx="13">
                  <c:v>36.764705882352942</c:v>
                </c:pt>
                <c:pt idx="14">
                  <c:v>35.882352941176471</c:v>
                </c:pt>
                <c:pt idx="15">
                  <c:v>35.588235294117645</c:v>
                </c:pt>
                <c:pt idx="16">
                  <c:v>35.147058823529406</c:v>
                </c:pt>
              </c:numCache>
            </c:numRef>
          </c:yVal>
          <c:smooth val="0"/>
          <c:extLst>
            <c:ext xmlns:c16="http://schemas.microsoft.com/office/drawing/2014/chart" uri="{C3380CC4-5D6E-409C-BE32-E72D297353CC}">
              <c16:uniqueId val="{00000005-EB9F-4655-9FF8-992AAA8FC8B7}"/>
            </c:ext>
          </c:extLst>
        </c:ser>
        <c:ser>
          <c:idx val="6"/>
          <c:order val="6"/>
          <c:tx>
            <c:v>Contraction point line</c:v>
          </c:tx>
          <c:spPr>
            <a:ln w="25400" cap="rnd">
              <a:solidFill>
                <a:sysClr val="windowText" lastClr="000000"/>
              </a:solidFill>
              <a:prstDash val="dash"/>
              <a:round/>
            </a:ln>
            <a:effectLst/>
          </c:spPr>
          <c:marker>
            <c:symbol val="circle"/>
            <c:size val="5"/>
            <c:spPr>
              <a:noFill/>
              <a:ln w="38100">
                <a:noFill/>
                <a:prstDash val="dash"/>
              </a:ln>
              <a:effectLst/>
            </c:spPr>
          </c:marker>
          <c:xVal>
            <c:numRef>
              <c:f>[8]Summary!$D$3:$D$8</c:f>
              <c:numCache>
                <c:formatCode>General</c:formatCode>
                <c:ptCount val="6"/>
                <c:pt idx="0">
                  <c:v>600</c:v>
                </c:pt>
                <c:pt idx="1">
                  <c:v>600</c:v>
                </c:pt>
                <c:pt idx="2">
                  <c:v>600</c:v>
                </c:pt>
                <c:pt idx="3">
                  <c:v>600</c:v>
                </c:pt>
                <c:pt idx="4">
                  <c:v>1800</c:v>
                </c:pt>
                <c:pt idx="5">
                  <c:v>3600</c:v>
                </c:pt>
              </c:numCache>
            </c:numRef>
          </c:xVal>
          <c:yVal>
            <c:numRef>
              <c:f>[8]Summary!$E$3:$E$8</c:f>
              <c:numCache>
                <c:formatCode>General</c:formatCode>
                <c:ptCount val="6"/>
                <c:pt idx="0">
                  <c:v>2.0499999999999998</c:v>
                </c:pt>
                <c:pt idx="1">
                  <c:v>5</c:v>
                </c:pt>
                <c:pt idx="2">
                  <c:v>15</c:v>
                </c:pt>
                <c:pt idx="3">
                  <c:v>35.880000000000003</c:v>
                </c:pt>
                <c:pt idx="4">
                  <c:v>48</c:v>
                </c:pt>
                <c:pt idx="5">
                  <c:v>55</c:v>
                </c:pt>
              </c:numCache>
            </c:numRef>
          </c:yVal>
          <c:smooth val="0"/>
          <c:extLst>
            <c:ext xmlns:c16="http://schemas.microsoft.com/office/drawing/2014/chart" uri="{C3380CC4-5D6E-409C-BE32-E72D297353CC}">
              <c16:uniqueId val="{00000006-EB9F-4655-9FF8-992AAA8FC8B7}"/>
            </c:ext>
          </c:extLst>
        </c:ser>
        <c:dLbls>
          <c:showLegendKey val="0"/>
          <c:showVal val="0"/>
          <c:showCatName val="0"/>
          <c:showSerName val="0"/>
          <c:showPercent val="0"/>
          <c:showBubbleSize val="0"/>
        </c:dLbls>
        <c:axId val="438520208"/>
        <c:axId val="438522168"/>
      </c:scatterChart>
      <c:valAx>
        <c:axId val="438520208"/>
        <c:scaling>
          <c:logBase val="10"/>
          <c:orientation val="minMax"/>
          <c:min val="10"/>
        </c:scaling>
        <c:delete val="0"/>
        <c:axPos val="b"/>
        <c:majorGridlines>
          <c:spPr>
            <a:ln w="25400" cap="flat" cmpd="sng" algn="ctr">
              <a:solidFill>
                <a:schemeClr val="tx1"/>
              </a:solidFill>
              <a:round/>
            </a:ln>
            <a:effectLst/>
          </c:spPr>
        </c:majorGridlines>
        <c:minorGridlines>
          <c:spPr>
            <a:ln w="9525" cap="flat" cmpd="sng" algn="ct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round/>
            </a:ln>
            <a:effectLst/>
          </c:spPr>
        </c:minorGridlines>
        <c:title>
          <c:tx>
            <c:rich>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r>
                  <a:rPr lang="nl-NL"/>
                  <a:t>Time (seconds)</a:t>
                </a:r>
              </a:p>
            </c:rich>
          </c:tx>
          <c:overlay val="0"/>
          <c:spPr>
            <a:noFill/>
            <a:ln>
              <a:noFill/>
            </a:ln>
            <a:effectLst/>
          </c:spPr>
          <c:txPr>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crossAx val="438522168"/>
        <c:crosses val="autoZero"/>
        <c:crossBetween val="midCat"/>
      </c:valAx>
      <c:valAx>
        <c:axId val="438522168"/>
        <c:scaling>
          <c:orientation val="minMax"/>
          <c:max val="105"/>
          <c:min val="0"/>
        </c:scaling>
        <c:delete val="0"/>
        <c:axPos val="l"/>
        <c:majorGridlines>
          <c:spPr>
            <a:ln w="25400" cap="flat" cmpd="sng" algn="ctr">
              <a:solidFill>
                <a:schemeClr val="tx1"/>
              </a:solidFill>
              <a:round/>
            </a:ln>
            <a:effectLst/>
          </c:spPr>
        </c:majorGridlines>
        <c:title>
          <c:tx>
            <c:rich>
              <a:bodyPr rot="-54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r>
                  <a:rPr lang="nl-NL"/>
                  <a:t>Ratio sediment height/water height (%)</a:t>
                </a:r>
              </a:p>
            </c:rich>
          </c:tx>
          <c:layout>
            <c:manualLayout>
              <c:xMode val="edge"/>
              <c:yMode val="edge"/>
              <c:x val="1.8874454797189744E-2"/>
              <c:y val="0.14561678634096215"/>
            </c:manualLayout>
          </c:layout>
          <c:overlay val="0"/>
          <c:spPr>
            <a:noFill/>
            <a:ln>
              <a:noFill/>
            </a:ln>
            <a:effectLst/>
          </c:spPr>
          <c:txPr>
            <a:bodyPr rot="-54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lang="en-US" sz="1200" b="0" i="0" u="none" strike="noStrike" kern="1200" baseline="0">
                <a:solidFill>
                  <a:sysClr val="windowText" lastClr="000000"/>
                </a:solidFill>
                <a:latin typeface="+mn-lt"/>
                <a:ea typeface="+mn-ea"/>
                <a:cs typeface="+mn-cs"/>
              </a:defRPr>
            </a:pPr>
            <a:endParaRPr lang="nl-NL"/>
          </a:p>
        </c:txPr>
        <c:crossAx val="438520208"/>
        <c:crossesAt val="1.0000000000000002E-2"/>
        <c:crossBetween val="midCat"/>
      </c:valAx>
      <c:spPr>
        <a:noFill/>
        <a:ln w="76200">
          <a:noFill/>
        </a:ln>
        <a:effectLst/>
      </c:spPr>
    </c:plotArea>
    <c:legend>
      <c:legendPos val="r"/>
      <c:layout>
        <c:manualLayout>
          <c:xMode val="edge"/>
          <c:yMode val="edge"/>
          <c:x val="0.11811396223032922"/>
          <c:y val="0.33480855584420222"/>
          <c:w val="0.1686439169582728"/>
          <c:h val="0.50529334337149223"/>
        </c:manualLayout>
      </c:layout>
      <c:overlay val="0"/>
      <c:spPr>
        <a:solidFill>
          <a:schemeClr val="bg1"/>
        </a:solidFill>
        <a:ln w="12700">
          <a:solidFill>
            <a:schemeClr val="tx1"/>
          </a:solidFill>
        </a:ln>
        <a:effectLst/>
      </c:spPr>
      <c:txPr>
        <a:bodyPr rot="0" spcFirstLastPara="1" vertOverflow="ellipsis" vert="horz" wrap="square" anchor="ctr" anchorCtr="1"/>
        <a:lstStyle/>
        <a:p>
          <a:pPr>
            <a:defRPr lang="en-US" sz="1050" b="0" i="0" u="none" strike="noStrike" kern="1200" baseline="0">
              <a:solidFill>
                <a:sysClr val="windowText" lastClr="000000"/>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1200" b="0" i="0" u="none" strike="noStrike" kern="1200" baseline="0">
          <a:solidFill>
            <a:sysClr val="windowText" lastClr="000000"/>
          </a:solidFill>
          <a:latin typeface="+mn-lt"/>
          <a:ea typeface="+mn-ea"/>
          <a:cs typeface="+mn-cs"/>
        </a:defRPr>
      </a:pPr>
      <a:endParaRPr lang="nl-NL"/>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40" b="0" i="0" u="none" strike="noStrike" kern="1200" spc="0" baseline="0">
                <a:solidFill>
                  <a:sysClr val="windowText" lastClr="000000"/>
                </a:solidFill>
                <a:latin typeface="+mn-lt"/>
                <a:ea typeface="+mn-ea"/>
                <a:cs typeface="+mn-cs"/>
              </a:defRPr>
            </a:pPr>
            <a:r>
              <a:rPr lang="nl-NL"/>
              <a:t>Sample APP, sand%=75%</a:t>
            </a:r>
          </a:p>
        </c:rich>
      </c:tx>
      <c:layout>
        <c:manualLayout>
          <c:xMode val="edge"/>
          <c:yMode val="edge"/>
          <c:x val="0.38895397296684803"/>
          <c:y val="0"/>
        </c:manualLayout>
      </c:layout>
      <c:overlay val="0"/>
      <c:spPr>
        <a:noFill/>
        <a:ln>
          <a:noFill/>
        </a:ln>
        <a:effectLst/>
      </c:spPr>
      <c:txPr>
        <a:bodyPr rot="0" spcFirstLastPara="1" vertOverflow="ellipsis" vert="horz" wrap="square" anchor="ctr" anchorCtr="1"/>
        <a:lstStyle/>
        <a:p>
          <a:pPr>
            <a:defRPr lang="en-US" sz="1440" b="0" i="0" u="none" strike="noStrike" kern="1200" spc="0" baseline="0">
              <a:solidFill>
                <a:sysClr val="windowText" lastClr="000000"/>
              </a:solidFill>
              <a:latin typeface="+mn-lt"/>
              <a:ea typeface="+mn-ea"/>
              <a:cs typeface="+mn-cs"/>
            </a:defRPr>
          </a:pPr>
          <a:endParaRPr lang="nl-NL"/>
        </a:p>
      </c:txPr>
    </c:title>
    <c:autoTitleDeleted val="0"/>
    <c:plotArea>
      <c:layout>
        <c:manualLayout>
          <c:layoutTarget val="inner"/>
          <c:xMode val="edge"/>
          <c:yMode val="edge"/>
          <c:x val="0.10968517859871287"/>
          <c:y val="0.1055332187145491"/>
          <c:w val="0.83833305754681875"/>
          <c:h val="0.75375324317360637"/>
        </c:manualLayout>
      </c:layout>
      <c:scatterChart>
        <c:scatterStyle val="lineMarker"/>
        <c:varyColors val="0"/>
        <c:ser>
          <c:idx val="0"/>
          <c:order val="0"/>
          <c:tx>
            <c:v>10 kg/m3</c:v>
          </c:tx>
          <c:spPr>
            <a:ln w="19050" cap="rnd">
              <a:solidFill>
                <a:srgbClr val="FF0000"/>
              </a:solidFill>
              <a:round/>
            </a:ln>
            <a:effectLst/>
          </c:spPr>
          <c:marker>
            <c:symbol val="circle"/>
            <c:size val="5"/>
            <c:spPr>
              <a:solidFill>
                <a:srgbClr val="FF0000"/>
              </a:solidFill>
              <a:ln w="19050">
                <a:solidFill>
                  <a:srgbClr val="FF0000"/>
                </a:solidFill>
              </a:ln>
              <a:effectLst/>
            </c:spPr>
          </c:marker>
          <c:xVal>
            <c:numRef>
              <c:f>[8]C10!$E$11:$E$31</c:f>
              <c:numCache>
                <c:formatCode>General</c:formatCode>
                <c:ptCount val="21"/>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85916.000000014901</c:v>
                </c:pt>
                <c:pt idx="12">
                  <c:v>161516.0000000149</c:v>
                </c:pt>
                <c:pt idx="13">
                  <c:v>172316.0000000149</c:v>
                </c:pt>
                <c:pt idx="14">
                  <c:v>258716.0000000149</c:v>
                </c:pt>
                <c:pt idx="15">
                  <c:v>345116.0000000149</c:v>
                </c:pt>
                <c:pt idx="16">
                  <c:v>599516.00000008475</c:v>
                </c:pt>
              </c:numCache>
            </c:numRef>
          </c:xVal>
          <c:yVal>
            <c:numRef>
              <c:f>[8]C10!$J$11:$J$31</c:f>
              <c:numCache>
                <c:formatCode>General</c:formatCode>
                <c:ptCount val="21"/>
                <c:pt idx="0">
                  <c:v>10</c:v>
                </c:pt>
                <c:pt idx="1">
                  <c:v>10.029411764705882</c:v>
                </c:pt>
                <c:pt idx="2">
                  <c:v>10.65625</c:v>
                </c:pt>
                <c:pt idx="3">
                  <c:v>487.14285714285722</c:v>
                </c:pt>
                <c:pt idx="4">
                  <c:v>487.14285714285722</c:v>
                </c:pt>
                <c:pt idx="5">
                  <c:v>487.14285714285722</c:v>
                </c:pt>
                <c:pt idx="6">
                  <c:v>487.14285714285722</c:v>
                </c:pt>
                <c:pt idx="7">
                  <c:v>487.14285714285722</c:v>
                </c:pt>
                <c:pt idx="8">
                  <c:v>487.14285714285722</c:v>
                </c:pt>
                <c:pt idx="9">
                  <c:v>487.14285714285722</c:v>
                </c:pt>
                <c:pt idx="10">
                  <c:v>487.14285714285722</c:v>
                </c:pt>
                <c:pt idx="11">
                  <c:v>487.14285714285722</c:v>
                </c:pt>
                <c:pt idx="12">
                  <c:v>487.14285714285722</c:v>
                </c:pt>
                <c:pt idx="13">
                  <c:v>524.61538461538464</c:v>
                </c:pt>
                <c:pt idx="14">
                  <c:v>568.33333333333337</c:v>
                </c:pt>
                <c:pt idx="15">
                  <c:v>568.33333333333337</c:v>
                </c:pt>
                <c:pt idx="16">
                  <c:v>682</c:v>
                </c:pt>
              </c:numCache>
            </c:numRef>
          </c:yVal>
          <c:smooth val="0"/>
          <c:extLst>
            <c:ext xmlns:c16="http://schemas.microsoft.com/office/drawing/2014/chart" uri="{C3380CC4-5D6E-409C-BE32-E72D297353CC}">
              <c16:uniqueId val="{00000000-4F17-4F27-9057-96C857A5AD5D}"/>
            </c:ext>
          </c:extLst>
        </c:ser>
        <c:ser>
          <c:idx val="1"/>
          <c:order val="1"/>
          <c:tx>
            <c:v>20 kg/m3</c:v>
          </c:tx>
          <c:spPr>
            <a:ln w="19050" cap="rnd">
              <a:solidFill>
                <a:schemeClr val="accent2"/>
              </a:solidFill>
              <a:round/>
            </a:ln>
            <a:effectLst/>
          </c:spPr>
          <c:marker>
            <c:symbol val="circle"/>
            <c:size val="5"/>
            <c:spPr>
              <a:solidFill>
                <a:schemeClr val="accent2"/>
              </a:solidFill>
              <a:ln w="19050">
                <a:solidFill>
                  <a:schemeClr val="accent2"/>
                </a:solidFill>
              </a:ln>
              <a:effectLst/>
            </c:spPr>
          </c:marker>
          <c:xVal>
            <c:numRef>
              <c:f>[8]C20!$E$11:$E$34</c:f>
              <c:numCache>
                <c:formatCode>General</c:formatCode>
                <c:ptCount val="24"/>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85856.000000447966</c:v>
                </c:pt>
                <c:pt idx="12">
                  <c:v>161456.00000044797</c:v>
                </c:pt>
                <c:pt idx="13">
                  <c:v>172256.00000044797</c:v>
                </c:pt>
                <c:pt idx="14">
                  <c:v>258656.00000044797</c:v>
                </c:pt>
                <c:pt idx="15">
                  <c:v>345056.00000044797</c:v>
                </c:pt>
                <c:pt idx="16">
                  <c:v>604256.00000044797</c:v>
                </c:pt>
              </c:numCache>
            </c:numRef>
          </c:xVal>
          <c:yVal>
            <c:numRef>
              <c:f>[8]C20!$J$11:$J$34</c:f>
              <c:numCache>
                <c:formatCode>General</c:formatCode>
                <c:ptCount val="24"/>
                <c:pt idx="0">
                  <c:v>20</c:v>
                </c:pt>
                <c:pt idx="1">
                  <c:v>20.484848484848484</c:v>
                </c:pt>
                <c:pt idx="2">
                  <c:v>21.125</c:v>
                </c:pt>
                <c:pt idx="3">
                  <c:v>422.49999999999994</c:v>
                </c:pt>
                <c:pt idx="4">
                  <c:v>422.49999999999994</c:v>
                </c:pt>
                <c:pt idx="5">
                  <c:v>482.85714285714283</c:v>
                </c:pt>
                <c:pt idx="6">
                  <c:v>482.85714285714283</c:v>
                </c:pt>
                <c:pt idx="7">
                  <c:v>482.85714285714283</c:v>
                </c:pt>
                <c:pt idx="8">
                  <c:v>482.85714285714283</c:v>
                </c:pt>
                <c:pt idx="9">
                  <c:v>519.99999999999989</c:v>
                </c:pt>
                <c:pt idx="10">
                  <c:v>519.99999999999989</c:v>
                </c:pt>
                <c:pt idx="11">
                  <c:v>563.33333333333326</c:v>
                </c:pt>
                <c:pt idx="12">
                  <c:v>614.5454545454545</c:v>
                </c:pt>
                <c:pt idx="13">
                  <c:v>614.5454545454545</c:v>
                </c:pt>
                <c:pt idx="14">
                  <c:v>614.5454545454545</c:v>
                </c:pt>
                <c:pt idx="15">
                  <c:v>614.5454545454545</c:v>
                </c:pt>
                <c:pt idx="16">
                  <c:v>711.57894736842093</c:v>
                </c:pt>
              </c:numCache>
            </c:numRef>
          </c:yVal>
          <c:smooth val="0"/>
          <c:extLst>
            <c:ext xmlns:c16="http://schemas.microsoft.com/office/drawing/2014/chart" uri="{C3380CC4-5D6E-409C-BE32-E72D297353CC}">
              <c16:uniqueId val="{00000001-4F17-4F27-9057-96C857A5AD5D}"/>
            </c:ext>
          </c:extLst>
        </c:ser>
        <c:ser>
          <c:idx val="2"/>
          <c:order val="2"/>
          <c:tx>
            <c:v>50 kg/m3</c:v>
          </c:tx>
          <c:spPr>
            <a:ln w="19050" cap="rnd">
              <a:solidFill>
                <a:schemeClr val="accent3"/>
              </a:solidFill>
              <a:round/>
            </a:ln>
            <a:effectLst/>
          </c:spPr>
          <c:marker>
            <c:symbol val="circle"/>
            <c:size val="5"/>
            <c:spPr>
              <a:solidFill>
                <a:schemeClr val="accent3"/>
              </a:solidFill>
              <a:ln w="19050">
                <a:solidFill>
                  <a:schemeClr val="accent3"/>
                </a:solidFill>
              </a:ln>
              <a:effectLst/>
            </c:spPr>
          </c:marker>
          <c:xVal>
            <c:numRef>
              <c:f>[8]C50!$E$11:$E$27</c:f>
              <c:numCache>
                <c:formatCode>General</c:formatCode>
                <c:ptCount val="17"/>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85796.000000252388</c:v>
                </c:pt>
                <c:pt idx="12">
                  <c:v>161396.00000025239</c:v>
                </c:pt>
                <c:pt idx="13">
                  <c:v>172196.00000025239</c:v>
                </c:pt>
                <c:pt idx="14">
                  <c:v>258596.00000025239</c:v>
                </c:pt>
                <c:pt idx="15">
                  <c:v>344996.00000025239</c:v>
                </c:pt>
                <c:pt idx="16">
                  <c:v>599396.00000032224</c:v>
                </c:pt>
              </c:numCache>
            </c:numRef>
          </c:xVal>
          <c:yVal>
            <c:numRef>
              <c:f>[8]C50!$J$11:$J$27</c:f>
              <c:numCache>
                <c:formatCode>General</c:formatCode>
                <c:ptCount val="17"/>
                <c:pt idx="0">
                  <c:v>50</c:v>
                </c:pt>
                <c:pt idx="1">
                  <c:v>51.212121212121211</c:v>
                </c:pt>
                <c:pt idx="2">
                  <c:v>241.42857142857142</c:v>
                </c:pt>
                <c:pt idx="3">
                  <c:v>318.8679245283019</c:v>
                </c:pt>
                <c:pt idx="4">
                  <c:v>359.57446808510633</c:v>
                </c:pt>
                <c:pt idx="5">
                  <c:v>433.33333333333331</c:v>
                </c:pt>
                <c:pt idx="6">
                  <c:v>497.05882352941177</c:v>
                </c:pt>
                <c:pt idx="7">
                  <c:v>582.75862068965512</c:v>
                </c:pt>
                <c:pt idx="8">
                  <c:v>582.75862068965512</c:v>
                </c:pt>
                <c:pt idx="9">
                  <c:v>592.98245614035079</c:v>
                </c:pt>
                <c:pt idx="10">
                  <c:v>614.5454545454545</c:v>
                </c:pt>
                <c:pt idx="11">
                  <c:v>676</c:v>
                </c:pt>
                <c:pt idx="12">
                  <c:v>704.16666666666663</c:v>
                </c:pt>
                <c:pt idx="13">
                  <c:v>704.16666666666663</c:v>
                </c:pt>
                <c:pt idx="14">
                  <c:v>734.78260869565213</c:v>
                </c:pt>
                <c:pt idx="15">
                  <c:v>734.78260869565213</c:v>
                </c:pt>
                <c:pt idx="16">
                  <c:v>844.99999999999989</c:v>
                </c:pt>
              </c:numCache>
            </c:numRef>
          </c:yVal>
          <c:smooth val="0"/>
          <c:extLst>
            <c:ext xmlns:c16="http://schemas.microsoft.com/office/drawing/2014/chart" uri="{C3380CC4-5D6E-409C-BE32-E72D297353CC}">
              <c16:uniqueId val="{00000002-4F17-4F27-9057-96C857A5AD5D}"/>
            </c:ext>
          </c:extLst>
        </c:ser>
        <c:ser>
          <c:idx val="3"/>
          <c:order val="3"/>
          <c:tx>
            <c:v>100 kg/m3</c:v>
          </c:tx>
          <c:spPr>
            <a:ln w="19050" cap="rnd">
              <a:solidFill>
                <a:schemeClr val="accent4"/>
              </a:solidFill>
              <a:round/>
            </a:ln>
            <a:effectLst/>
          </c:spPr>
          <c:marker>
            <c:symbol val="circle"/>
            <c:size val="5"/>
            <c:spPr>
              <a:solidFill>
                <a:schemeClr val="accent4"/>
              </a:solidFill>
              <a:ln w="19050">
                <a:solidFill>
                  <a:schemeClr val="accent4"/>
                </a:solidFill>
              </a:ln>
              <a:effectLst/>
            </c:spPr>
          </c:marker>
          <c:xVal>
            <c:numRef>
              <c:f>[8]C100!$F$11:$F$29</c:f>
              <c:numCache>
                <c:formatCode>General</c:formatCode>
                <c:ptCount val="19"/>
                <c:pt idx="0">
                  <c:v>34</c:v>
                </c:pt>
                <c:pt idx="1">
                  <c:v>33.5</c:v>
                </c:pt>
                <c:pt idx="2">
                  <c:v>32</c:v>
                </c:pt>
                <c:pt idx="3">
                  <c:v>12.2</c:v>
                </c:pt>
                <c:pt idx="4">
                  <c:v>10.1</c:v>
                </c:pt>
                <c:pt idx="5">
                  <c:v>8.3000000000000007</c:v>
                </c:pt>
                <c:pt idx="6">
                  <c:v>7.1</c:v>
                </c:pt>
                <c:pt idx="7">
                  <c:v>6.2</c:v>
                </c:pt>
                <c:pt idx="8">
                  <c:v>5.8</c:v>
                </c:pt>
                <c:pt idx="9">
                  <c:v>5.5</c:v>
                </c:pt>
                <c:pt idx="10">
                  <c:v>5.3</c:v>
                </c:pt>
                <c:pt idx="11">
                  <c:v>4.5</c:v>
                </c:pt>
                <c:pt idx="12">
                  <c:v>4.3</c:v>
                </c:pt>
                <c:pt idx="13">
                  <c:v>4.3</c:v>
                </c:pt>
                <c:pt idx="14">
                  <c:v>4.2</c:v>
                </c:pt>
                <c:pt idx="15">
                  <c:v>4.0999999999999996</c:v>
                </c:pt>
                <c:pt idx="16">
                  <c:v>4</c:v>
                </c:pt>
              </c:numCache>
            </c:numRef>
          </c:xVal>
          <c:yVal>
            <c:numRef>
              <c:f>[8]C100!$K$11:$K$29</c:f>
              <c:numCache>
                <c:formatCode>General</c:formatCode>
                <c:ptCount val="19"/>
              </c:numCache>
            </c:numRef>
          </c:yVal>
          <c:smooth val="0"/>
          <c:extLst>
            <c:ext xmlns:c16="http://schemas.microsoft.com/office/drawing/2014/chart" uri="{C3380CC4-5D6E-409C-BE32-E72D297353CC}">
              <c16:uniqueId val="{00000003-4F17-4F27-9057-96C857A5AD5D}"/>
            </c:ext>
          </c:extLst>
        </c:ser>
        <c:ser>
          <c:idx val="4"/>
          <c:order val="4"/>
          <c:tx>
            <c:v>200 kg/m3</c:v>
          </c:tx>
          <c:spPr>
            <a:ln w="19050" cap="rnd">
              <a:solidFill>
                <a:schemeClr val="accent5"/>
              </a:solidFill>
              <a:round/>
            </a:ln>
            <a:effectLst/>
          </c:spPr>
          <c:marker>
            <c:symbol val="circle"/>
            <c:size val="5"/>
            <c:spPr>
              <a:solidFill>
                <a:schemeClr val="accent5"/>
              </a:solidFill>
              <a:ln w="19050">
                <a:solidFill>
                  <a:schemeClr val="accent5"/>
                </a:solidFill>
              </a:ln>
              <a:effectLst/>
            </c:spPr>
          </c:marker>
          <c:xVal>
            <c:numRef>
              <c:f>[8]C200!$E$11:$E$29</c:f>
              <c:numCache>
                <c:formatCode>General</c:formatCode>
                <c:ptCount val="19"/>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85676.000000489876</c:v>
                </c:pt>
                <c:pt idx="12">
                  <c:v>161276.00000048988</c:v>
                </c:pt>
                <c:pt idx="13">
                  <c:v>172076.00000048988</c:v>
                </c:pt>
                <c:pt idx="14">
                  <c:v>259076.00000055972</c:v>
                </c:pt>
                <c:pt idx="15">
                  <c:v>345776.00000028033</c:v>
                </c:pt>
                <c:pt idx="16">
                  <c:v>599276.00000055972</c:v>
                </c:pt>
              </c:numCache>
            </c:numRef>
          </c:xVal>
          <c:yVal>
            <c:numRef>
              <c:f>[8]C200!$J$11:$J$29</c:f>
              <c:numCache>
                <c:formatCode>General</c:formatCode>
                <c:ptCount val="19"/>
                <c:pt idx="0">
                  <c:v>200</c:v>
                </c:pt>
                <c:pt idx="1">
                  <c:v>206.66666666666669</c:v>
                </c:pt>
                <c:pt idx="2">
                  <c:v>229.62962962962962</c:v>
                </c:pt>
                <c:pt idx="3">
                  <c:v>267.45098039215691</c:v>
                </c:pt>
                <c:pt idx="4">
                  <c:v>304.46428571428578</c:v>
                </c:pt>
                <c:pt idx="5">
                  <c:v>413.33333333333337</c:v>
                </c:pt>
                <c:pt idx="6">
                  <c:v>487.14285714285717</c:v>
                </c:pt>
                <c:pt idx="7">
                  <c:v>545.6</c:v>
                </c:pt>
                <c:pt idx="8">
                  <c:v>587.93103448275861</c:v>
                </c:pt>
                <c:pt idx="9">
                  <c:v>614.41441441441441</c:v>
                </c:pt>
                <c:pt idx="10">
                  <c:v>649.52380952380952</c:v>
                </c:pt>
                <c:pt idx="11">
                  <c:v>766.29213483146066</c:v>
                </c:pt>
                <c:pt idx="12">
                  <c:v>802.35294117647061</c:v>
                </c:pt>
                <c:pt idx="13">
                  <c:v>802.35294117647061</c:v>
                </c:pt>
                <c:pt idx="14">
                  <c:v>816.76646706586826</c:v>
                </c:pt>
                <c:pt idx="15">
                  <c:v>826.66666666666674</c:v>
                </c:pt>
                <c:pt idx="16">
                  <c:v>836.80981595092021</c:v>
                </c:pt>
              </c:numCache>
            </c:numRef>
          </c:yVal>
          <c:smooth val="0"/>
          <c:extLst>
            <c:ext xmlns:c16="http://schemas.microsoft.com/office/drawing/2014/chart" uri="{C3380CC4-5D6E-409C-BE32-E72D297353CC}">
              <c16:uniqueId val="{00000004-4F17-4F27-9057-96C857A5AD5D}"/>
            </c:ext>
          </c:extLst>
        </c:ser>
        <c:ser>
          <c:idx val="5"/>
          <c:order val="5"/>
          <c:tx>
            <c:v>300 kg/m3</c:v>
          </c:tx>
          <c:spPr>
            <a:ln w="19050" cap="rnd">
              <a:solidFill>
                <a:schemeClr val="accent6"/>
              </a:solidFill>
              <a:round/>
            </a:ln>
            <a:effectLst/>
          </c:spPr>
          <c:marker>
            <c:symbol val="circle"/>
            <c:size val="5"/>
            <c:spPr>
              <a:solidFill>
                <a:schemeClr val="accent6"/>
              </a:solidFill>
              <a:ln w="19050">
                <a:solidFill>
                  <a:schemeClr val="accent6"/>
                </a:solidFill>
              </a:ln>
              <a:effectLst/>
            </c:spPr>
          </c:marker>
          <c:xVal>
            <c:numRef>
              <c:f>[8]C300!$E$11:$E$29</c:f>
              <c:numCache>
                <c:formatCode>General</c:formatCode>
                <c:ptCount val="19"/>
                <c:pt idx="0">
                  <c:v>1</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85616.000000294298</c:v>
                </c:pt>
                <c:pt idx="12">
                  <c:v>161216.0000002943</c:v>
                </c:pt>
                <c:pt idx="13">
                  <c:v>172016.0000002943</c:v>
                </c:pt>
                <c:pt idx="14">
                  <c:v>258416.0000002943</c:v>
                </c:pt>
                <c:pt idx="15">
                  <c:v>344816.0000002943</c:v>
                </c:pt>
                <c:pt idx="16">
                  <c:v>599216.00000036415</c:v>
                </c:pt>
              </c:numCache>
            </c:numRef>
          </c:xVal>
          <c:yVal>
            <c:numRef>
              <c:f>[8]C300!$J$11:$J$29</c:f>
              <c:numCache>
                <c:formatCode>General</c:formatCode>
                <c:ptCount val="19"/>
                <c:pt idx="0">
                  <c:v>300</c:v>
                </c:pt>
                <c:pt idx="1">
                  <c:v>300</c:v>
                </c:pt>
                <c:pt idx="2">
                  <c:v>322.78481012658227</c:v>
                </c:pt>
                <c:pt idx="3">
                  <c:v>345.76271186440681</c:v>
                </c:pt>
                <c:pt idx="4">
                  <c:v>370.90909090909088</c:v>
                </c:pt>
                <c:pt idx="5">
                  <c:v>447.36842105263156</c:v>
                </c:pt>
                <c:pt idx="6">
                  <c:v>545.4545454545455</c:v>
                </c:pt>
                <c:pt idx="7">
                  <c:v>596.49122807017545</c:v>
                </c:pt>
                <c:pt idx="8">
                  <c:v>629.62962962962968</c:v>
                </c:pt>
                <c:pt idx="9">
                  <c:v>649.68152866242042</c:v>
                </c:pt>
                <c:pt idx="10">
                  <c:v>680</c:v>
                </c:pt>
                <c:pt idx="11">
                  <c:v>778.62595419847321</c:v>
                </c:pt>
                <c:pt idx="12">
                  <c:v>809.52380952380963</c:v>
                </c:pt>
                <c:pt idx="13">
                  <c:v>816.00000000000011</c:v>
                </c:pt>
                <c:pt idx="14">
                  <c:v>836.06557377049182</c:v>
                </c:pt>
                <c:pt idx="15">
                  <c:v>842.97520661157023</c:v>
                </c:pt>
                <c:pt idx="16">
                  <c:v>853.55648535564865</c:v>
                </c:pt>
              </c:numCache>
            </c:numRef>
          </c:yVal>
          <c:smooth val="0"/>
          <c:extLst>
            <c:ext xmlns:c16="http://schemas.microsoft.com/office/drawing/2014/chart" uri="{C3380CC4-5D6E-409C-BE32-E72D297353CC}">
              <c16:uniqueId val="{00000005-4F17-4F27-9057-96C857A5AD5D}"/>
            </c:ext>
          </c:extLst>
        </c:ser>
        <c:dLbls>
          <c:showLegendKey val="0"/>
          <c:showVal val="0"/>
          <c:showCatName val="0"/>
          <c:showSerName val="0"/>
          <c:showPercent val="0"/>
          <c:showBubbleSize val="0"/>
        </c:dLbls>
        <c:axId val="438520208"/>
        <c:axId val="438522168"/>
        <c:extLst>
          <c:ext xmlns:c15="http://schemas.microsoft.com/office/drawing/2012/chart" uri="{02D57815-91ED-43cb-92C2-25804820EDAC}">
            <c15:filteredScatterSeries>
              <c15:ser>
                <c:idx val="6"/>
                <c:order val="6"/>
                <c:tx>
                  <c:v>Gelling point line</c:v>
                </c:tx>
                <c:spPr>
                  <a:ln w="38100" cap="rnd">
                    <a:solidFill>
                      <a:sysClr val="windowText" lastClr="000000"/>
                    </a:solidFill>
                    <a:prstDash val="dash"/>
                    <a:round/>
                  </a:ln>
                  <a:effectLst/>
                </c:spPr>
                <c:marker>
                  <c:symbol val="circle"/>
                  <c:size val="5"/>
                  <c:spPr>
                    <a:noFill/>
                    <a:ln w="38100">
                      <a:noFill/>
                      <a:prstDash val="dash"/>
                    </a:ln>
                    <a:effectLst/>
                  </c:spPr>
                </c:marker>
                <c:xVal>
                  <c:numRef>
                    <c:extLst>
                      <c:ext uri="{02D57815-91ED-43cb-92C2-25804820EDAC}">
                        <c15:formulaRef>
                          <c15:sqref>[8]Summary!$D$3:$D$8</c15:sqref>
                        </c15:formulaRef>
                      </c:ext>
                    </c:extLst>
                    <c:numCache>
                      <c:formatCode>General</c:formatCode>
                      <c:ptCount val="6"/>
                      <c:pt idx="0">
                        <c:v>600</c:v>
                      </c:pt>
                      <c:pt idx="1">
                        <c:v>600</c:v>
                      </c:pt>
                      <c:pt idx="2">
                        <c:v>600</c:v>
                      </c:pt>
                      <c:pt idx="3">
                        <c:v>600</c:v>
                      </c:pt>
                      <c:pt idx="4">
                        <c:v>1800</c:v>
                      </c:pt>
                      <c:pt idx="5">
                        <c:v>3600</c:v>
                      </c:pt>
                    </c:numCache>
                  </c:numRef>
                </c:xVal>
                <c:yVal>
                  <c:numRef>
                    <c:extLst>
                      <c:ext uri="{02D57815-91ED-43cb-92C2-25804820EDAC}">
                        <c15:formulaRef>
                          <c15:sqref>[8]Summary!$F$3:$F$8</c15:sqref>
                        </c15:formulaRef>
                      </c:ext>
                    </c:extLst>
                    <c:numCache>
                      <c:formatCode>General</c:formatCode>
                      <c:ptCount val="6"/>
                      <c:pt idx="0">
                        <c:v>487.14285714285722</c:v>
                      </c:pt>
                      <c:pt idx="1">
                        <c:v>422.49999999999994</c:v>
                      </c:pt>
                      <c:pt idx="2">
                        <c:v>318.8679245283019</c:v>
                      </c:pt>
                      <c:pt idx="3">
                        <c:v>278.68852459016392</c:v>
                      </c:pt>
                      <c:pt idx="4">
                        <c:v>413.33333333333337</c:v>
                      </c:pt>
                      <c:pt idx="5">
                        <c:v>545.4545454545455</c:v>
                      </c:pt>
                    </c:numCache>
                  </c:numRef>
                </c:yVal>
                <c:smooth val="0"/>
                <c:extLst>
                  <c:ext xmlns:c16="http://schemas.microsoft.com/office/drawing/2014/chart" uri="{C3380CC4-5D6E-409C-BE32-E72D297353CC}">
                    <c16:uniqueId val="{00000006-4F17-4F27-9057-96C857A5AD5D}"/>
                  </c:ext>
                </c:extLst>
              </c15:ser>
            </c15:filteredScatterSeries>
          </c:ext>
        </c:extLst>
      </c:scatterChart>
      <c:valAx>
        <c:axId val="438520208"/>
        <c:scaling>
          <c:logBase val="10"/>
          <c:orientation val="minMax"/>
          <c:min val="10"/>
        </c:scaling>
        <c:delete val="0"/>
        <c:axPos val="b"/>
        <c:majorGridlines>
          <c:spPr>
            <a:ln w="25400" cap="flat" cmpd="sng" algn="ctr">
              <a:solidFill>
                <a:schemeClr val="tx1"/>
              </a:solidFill>
              <a:round/>
            </a:ln>
            <a:effectLst/>
          </c:spPr>
        </c:majorGridlines>
        <c:minorGridlines>
          <c:spPr>
            <a:ln w="9525" cap="flat" cmpd="sng" algn="ct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round/>
            </a:ln>
            <a:effectLst/>
          </c:spPr>
        </c:minorGridlines>
        <c:title>
          <c:tx>
            <c:rich>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r>
                  <a:rPr lang="nl-NL"/>
                  <a:t>Time (seconds)</a:t>
                </a:r>
              </a:p>
            </c:rich>
          </c:tx>
          <c:layout>
            <c:manualLayout>
              <c:xMode val="edge"/>
              <c:yMode val="edge"/>
              <c:x val="0.46650740787937928"/>
              <c:y val="0.92196235222213574"/>
            </c:manualLayout>
          </c:layout>
          <c:overlay val="0"/>
          <c:spPr>
            <a:noFill/>
            <a:ln>
              <a:noFill/>
            </a:ln>
            <a:effectLst/>
          </c:spPr>
          <c:txPr>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crossAx val="438522168"/>
        <c:crosses val="autoZero"/>
        <c:crossBetween val="midCat"/>
      </c:valAx>
      <c:valAx>
        <c:axId val="438522168"/>
        <c:scaling>
          <c:orientation val="minMax"/>
          <c:max val="900"/>
          <c:min val="0"/>
        </c:scaling>
        <c:delete val="0"/>
        <c:axPos val="l"/>
        <c:majorGridlines>
          <c:spPr>
            <a:ln w="25400" cap="flat" cmpd="sng" algn="ctr">
              <a:solidFill>
                <a:schemeClr val="tx1"/>
              </a:solidFill>
              <a:round/>
            </a:ln>
            <a:effectLst/>
          </c:spPr>
        </c:majorGridlines>
        <c:title>
          <c:tx>
            <c:rich>
              <a:bodyPr rot="-54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r>
                  <a:rPr lang="nl-NL"/>
                  <a:t>Concnetration (kg/m³)</a:t>
                </a:r>
                <a:endParaRPr lang="en-NL"/>
              </a:p>
            </c:rich>
          </c:tx>
          <c:layout>
            <c:manualLayout>
              <c:xMode val="edge"/>
              <c:yMode val="edge"/>
              <c:x val="9.0012914416787576E-3"/>
              <c:y val="0.25237832731136661"/>
            </c:manualLayout>
          </c:layout>
          <c:overlay val="0"/>
          <c:spPr>
            <a:noFill/>
            <a:ln>
              <a:noFill/>
            </a:ln>
            <a:effectLst/>
          </c:spPr>
          <c:txPr>
            <a:bodyPr rot="-54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lang="en-US" sz="1200" b="0" i="0" u="none" strike="noStrike" kern="1200" baseline="0">
                <a:solidFill>
                  <a:sysClr val="windowText" lastClr="000000"/>
                </a:solidFill>
                <a:latin typeface="+mn-lt"/>
                <a:ea typeface="+mn-ea"/>
                <a:cs typeface="+mn-cs"/>
              </a:defRPr>
            </a:pPr>
            <a:endParaRPr lang="nl-NL"/>
          </a:p>
        </c:txPr>
        <c:crossAx val="438520208"/>
        <c:crossesAt val="1.0000000000000002E-2"/>
        <c:crossBetween val="midCat"/>
      </c:valAx>
      <c:spPr>
        <a:noFill/>
        <a:ln>
          <a:noFill/>
        </a:ln>
        <a:effectLst/>
      </c:spPr>
    </c:plotArea>
    <c:legend>
      <c:legendPos val="l"/>
      <c:layout>
        <c:manualLayout>
          <c:xMode val="edge"/>
          <c:yMode val="edge"/>
          <c:x val="0.1253141839351978"/>
          <c:y val="0.1461858309645245"/>
          <c:w val="0.27472014008686957"/>
          <c:h val="0.18140425672153349"/>
        </c:manualLayout>
      </c:layout>
      <c:overlay val="1"/>
      <c:spPr>
        <a:solidFill>
          <a:schemeClr val="bg1"/>
        </a:solidFill>
        <a:ln w="6350">
          <a:solidFill>
            <a:schemeClr val="tx1"/>
          </a:solidFill>
        </a:ln>
        <a:effectLst/>
      </c:spPr>
      <c:txPr>
        <a:bodyPr rot="0" spcFirstLastPara="1" vertOverflow="ellipsis" vert="horz" wrap="square" anchor="ctr" anchorCtr="1"/>
        <a:lstStyle/>
        <a:p>
          <a:pPr>
            <a:defRPr lang="en-US" sz="1100" b="0" i="0" u="none" strike="noStrike" kern="1200" baseline="0">
              <a:solidFill>
                <a:sysClr val="windowText" lastClr="000000"/>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1200" b="0" i="0" u="none" strike="noStrike" kern="1200" baseline="0">
          <a:solidFill>
            <a:sysClr val="windowText" lastClr="000000"/>
          </a:solidFill>
          <a:latin typeface="+mn-lt"/>
          <a:ea typeface="+mn-ea"/>
          <a:cs typeface="+mn-cs"/>
        </a:defRPr>
      </a:pPr>
      <a:endParaRPr lang="nl-N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r>
              <a:rPr lang="en-US"/>
              <a:t>Sample PLUK1, sand%=10%</a:t>
            </a:r>
          </a:p>
        </c:rich>
      </c:tx>
      <c:layout>
        <c:manualLayout>
          <c:xMode val="edge"/>
          <c:yMode val="edge"/>
          <c:x val="0.37094657549179694"/>
          <c:y val="1.1382113456817314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endParaRPr lang="nl-NL"/>
        </a:p>
      </c:txPr>
    </c:title>
    <c:autoTitleDeleted val="0"/>
    <c:plotArea>
      <c:layout>
        <c:manualLayout>
          <c:layoutTarget val="inner"/>
          <c:xMode val="edge"/>
          <c:yMode val="edge"/>
          <c:x val="0.10593008142352812"/>
          <c:y val="9.3679274896636758E-2"/>
          <c:w val="0.85121581846997563"/>
          <c:h val="0.76014593303418687"/>
        </c:manualLayout>
      </c:layout>
      <c:scatterChart>
        <c:scatterStyle val="lineMarker"/>
        <c:varyColors val="0"/>
        <c:ser>
          <c:idx val="0"/>
          <c:order val="0"/>
          <c:tx>
            <c:v>10 kg/m3</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[9]C10!$E$11:$E$30</c:f>
              <c:numCache>
                <c:formatCode>General</c:formatCode>
                <c:ptCount val="20"/>
                <c:pt idx="0">
                  <c:v>0</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18000.000000209548</c:v>
                </c:pt>
                <c:pt idx="11">
                  <c:v>86400</c:v>
                </c:pt>
                <c:pt idx="12">
                  <c:v>104940.00000008382</c:v>
                </c:pt>
                <c:pt idx="13">
                  <c:v>172440.00000008382</c:v>
                </c:pt>
                <c:pt idx="14">
                  <c:v>260040.00000022352</c:v>
                </c:pt>
                <c:pt idx="15">
                  <c:v>352560.00000005588</c:v>
                </c:pt>
                <c:pt idx="16">
                  <c:v>600840.00000029337</c:v>
                </c:pt>
              </c:numCache>
            </c:numRef>
          </c:xVal>
          <c:yVal>
            <c:numRef>
              <c:f>[9]C10!$H$11:$H$30</c:f>
              <c:numCache>
                <c:formatCode>General</c:formatCode>
                <c:ptCount val="20"/>
                <c:pt idx="0">
                  <c:v>100</c:v>
                </c:pt>
                <c:pt idx="1">
                  <c:v>100</c:v>
                </c:pt>
                <c:pt idx="2">
                  <c:v>91.83673469387756</c:v>
                </c:pt>
                <c:pt idx="3">
                  <c:v>78.717201166180757</c:v>
                </c:pt>
                <c:pt idx="4">
                  <c:v>2.915451895043732</c:v>
                </c:pt>
                <c:pt idx="5">
                  <c:v>2.915451895043732</c:v>
                </c:pt>
                <c:pt idx="6">
                  <c:v>2.915451895043732</c:v>
                </c:pt>
                <c:pt idx="7">
                  <c:v>2.915451895043732</c:v>
                </c:pt>
                <c:pt idx="8">
                  <c:v>2.915451895043732</c:v>
                </c:pt>
                <c:pt idx="9">
                  <c:v>2.915451895043732</c:v>
                </c:pt>
                <c:pt idx="10">
                  <c:v>2.915451895043732</c:v>
                </c:pt>
                <c:pt idx="11">
                  <c:v>2.915451895043732</c:v>
                </c:pt>
                <c:pt idx="12">
                  <c:v>2.915451895043732</c:v>
                </c:pt>
                <c:pt idx="13">
                  <c:v>2.915451895043732</c:v>
                </c:pt>
                <c:pt idx="14">
                  <c:v>2.915451895043732</c:v>
                </c:pt>
                <c:pt idx="15">
                  <c:v>2.7696793002915454</c:v>
                </c:pt>
                <c:pt idx="16">
                  <c:v>2.3323615160349855</c:v>
                </c:pt>
              </c:numCache>
            </c:numRef>
          </c:yVal>
          <c:smooth val="0"/>
          <c:extLst>
            <c:ext xmlns:c16="http://schemas.microsoft.com/office/drawing/2014/chart" uri="{C3380CC4-5D6E-409C-BE32-E72D297353CC}">
              <c16:uniqueId val="{00000000-570E-40C4-8103-F54ABEBD40F4}"/>
            </c:ext>
          </c:extLst>
        </c:ser>
        <c:ser>
          <c:idx val="1"/>
          <c:order val="1"/>
          <c:tx>
            <c:v>20 kg/m3</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[9]C20!$E$11:$E$33</c:f>
              <c:numCache>
                <c:formatCode>General</c:formatCode>
                <c:ptCount val="23"/>
                <c:pt idx="0">
                  <c:v>0</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18000.000000209548</c:v>
                </c:pt>
                <c:pt idx="11">
                  <c:v>86339.999999804422</c:v>
                </c:pt>
                <c:pt idx="12">
                  <c:v>104879.99999988824</c:v>
                </c:pt>
                <c:pt idx="13">
                  <c:v>172379.99999988824</c:v>
                </c:pt>
                <c:pt idx="14">
                  <c:v>259980.00000002794</c:v>
                </c:pt>
                <c:pt idx="15">
                  <c:v>352499.9999998603</c:v>
                </c:pt>
                <c:pt idx="16">
                  <c:v>600780.00000009779</c:v>
                </c:pt>
              </c:numCache>
            </c:numRef>
          </c:xVal>
          <c:yVal>
            <c:numRef>
              <c:f>[9]C20!$H$11:$H$33</c:f>
              <c:numCache>
                <c:formatCode>General</c:formatCode>
                <c:ptCount val="23"/>
                <c:pt idx="0">
                  <c:v>100</c:v>
                </c:pt>
                <c:pt idx="1">
                  <c:v>100</c:v>
                </c:pt>
                <c:pt idx="2">
                  <c:v>84.302325581395351</c:v>
                </c:pt>
                <c:pt idx="3">
                  <c:v>6.395348837209303</c:v>
                </c:pt>
                <c:pt idx="4">
                  <c:v>6.395348837209303</c:v>
                </c:pt>
                <c:pt idx="5">
                  <c:v>6.395348837209303</c:v>
                </c:pt>
                <c:pt idx="6">
                  <c:v>6.1046511627906979</c:v>
                </c:pt>
                <c:pt idx="7">
                  <c:v>6.1046511627906979</c:v>
                </c:pt>
                <c:pt idx="8">
                  <c:v>6.1046511627906979</c:v>
                </c:pt>
                <c:pt idx="9">
                  <c:v>6.1046511627906979</c:v>
                </c:pt>
                <c:pt idx="10">
                  <c:v>5.9593023255813948</c:v>
                </c:pt>
                <c:pt idx="11">
                  <c:v>5.8139534883720927</c:v>
                </c:pt>
                <c:pt idx="12">
                  <c:v>5.6686046511627914</c:v>
                </c:pt>
                <c:pt idx="13">
                  <c:v>5.6686046511627914</c:v>
                </c:pt>
                <c:pt idx="14">
                  <c:v>5.6686046511627914</c:v>
                </c:pt>
                <c:pt idx="15">
                  <c:v>5.5232558139534884</c:v>
                </c:pt>
                <c:pt idx="16">
                  <c:v>5.0872093023255811</c:v>
                </c:pt>
              </c:numCache>
            </c:numRef>
          </c:yVal>
          <c:smooth val="0"/>
          <c:extLst>
            <c:ext xmlns:c16="http://schemas.microsoft.com/office/drawing/2014/chart" uri="{C3380CC4-5D6E-409C-BE32-E72D297353CC}">
              <c16:uniqueId val="{00000001-570E-40C4-8103-F54ABEBD40F4}"/>
            </c:ext>
          </c:extLst>
        </c:ser>
        <c:ser>
          <c:idx val="2"/>
          <c:order val="2"/>
          <c:tx>
            <c:v>50 kg/m3</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[9]C50!$E$11:$E$27</c:f>
              <c:numCache>
                <c:formatCode>General</c:formatCode>
                <c:ptCount val="17"/>
                <c:pt idx="0">
                  <c:v>0</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18000.000000209548</c:v>
                </c:pt>
                <c:pt idx="11">
                  <c:v>86279.999999608845</c:v>
                </c:pt>
                <c:pt idx="12">
                  <c:v>104819.99999969266</c:v>
                </c:pt>
                <c:pt idx="13">
                  <c:v>172319.99999969266</c:v>
                </c:pt>
                <c:pt idx="14">
                  <c:v>259919.99999983236</c:v>
                </c:pt>
                <c:pt idx="15">
                  <c:v>352439.99999966472</c:v>
                </c:pt>
                <c:pt idx="16">
                  <c:v>600719.99999990221</c:v>
                </c:pt>
              </c:numCache>
            </c:numRef>
          </c:xVal>
          <c:yVal>
            <c:numRef>
              <c:f>[9]C50!$H$11:$H$27</c:f>
              <c:numCache>
                <c:formatCode>General</c:formatCode>
                <c:ptCount val="17"/>
                <c:pt idx="0">
                  <c:v>100</c:v>
                </c:pt>
                <c:pt idx="1">
                  <c:v>100</c:v>
                </c:pt>
                <c:pt idx="2">
                  <c:v>96.511627906976756</c:v>
                </c:pt>
                <c:pt idx="3">
                  <c:v>23.255813953488371</c:v>
                </c:pt>
                <c:pt idx="4">
                  <c:v>20.348837209302324</c:v>
                </c:pt>
                <c:pt idx="5">
                  <c:v>16.569767441860467</c:v>
                </c:pt>
                <c:pt idx="6">
                  <c:v>14.38953488372093</c:v>
                </c:pt>
                <c:pt idx="7">
                  <c:v>13.08139534883721</c:v>
                </c:pt>
                <c:pt idx="8">
                  <c:v>12.645348837209303</c:v>
                </c:pt>
                <c:pt idx="9">
                  <c:v>12.5</c:v>
                </c:pt>
                <c:pt idx="10">
                  <c:v>12.209302325581396</c:v>
                </c:pt>
                <c:pt idx="11">
                  <c:v>11.482558139534884</c:v>
                </c:pt>
                <c:pt idx="12">
                  <c:v>11.337209302325583</c:v>
                </c:pt>
                <c:pt idx="13">
                  <c:v>11.046511627906977</c:v>
                </c:pt>
                <c:pt idx="14">
                  <c:v>11.046511627906977</c:v>
                </c:pt>
                <c:pt idx="15">
                  <c:v>10.755813953488373</c:v>
                </c:pt>
                <c:pt idx="16">
                  <c:v>10.319767441860465</c:v>
                </c:pt>
              </c:numCache>
            </c:numRef>
          </c:yVal>
          <c:smooth val="0"/>
          <c:extLst>
            <c:ext xmlns:c16="http://schemas.microsoft.com/office/drawing/2014/chart" uri="{C3380CC4-5D6E-409C-BE32-E72D297353CC}">
              <c16:uniqueId val="{00000002-570E-40C4-8103-F54ABEBD40F4}"/>
            </c:ext>
          </c:extLst>
        </c:ser>
        <c:ser>
          <c:idx val="3"/>
          <c:order val="3"/>
          <c:tx>
            <c:v>100 kg/m3</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[9]C100!$E$11:$E$27</c:f>
              <c:numCache>
                <c:formatCode>General</c:formatCode>
                <c:ptCount val="17"/>
                <c:pt idx="0">
                  <c:v>0</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18000.000000209548</c:v>
                </c:pt>
                <c:pt idx="11">
                  <c:v>86220.00000004191</c:v>
                </c:pt>
                <c:pt idx="12">
                  <c:v>104760.00000012573</c:v>
                </c:pt>
                <c:pt idx="13">
                  <c:v>172260.00000012573</c:v>
                </c:pt>
                <c:pt idx="14">
                  <c:v>259860.00000026543</c:v>
                </c:pt>
                <c:pt idx="15">
                  <c:v>352380.00000009779</c:v>
                </c:pt>
                <c:pt idx="16">
                  <c:v>600660.00000033528</c:v>
                </c:pt>
              </c:numCache>
            </c:numRef>
          </c:xVal>
          <c:yVal>
            <c:numRef>
              <c:f>[9]C100!$H$11:$H$27</c:f>
              <c:numCache>
                <c:formatCode>General</c:formatCode>
                <c:ptCount val="17"/>
                <c:pt idx="0">
                  <c:v>100</c:v>
                </c:pt>
                <c:pt idx="1">
                  <c:v>93.841642228738991</c:v>
                </c:pt>
                <c:pt idx="2">
                  <c:v>82.111436950146626</c:v>
                </c:pt>
                <c:pt idx="3">
                  <c:v>61.583577712609973</c:v>
                </c:pt>
                <c:pt idx="4">
                  <c:v>48.973607038123163</c:v>
                </c:pt>
                <c:pt idx="5">
                  <c:v>36.070381231671554</c:v>
                </c:pt>
                <c:pt idx="6">
                  <c:v>31.085043988269796</c:v>
                </c:pt>
                <c:pt idx="7">
                  <c:v>26.686217008797652</c:v>
                </c:pt>
                <c:pt idx="8">
                  <c:v>24.78005865102639</c:v>
                </c:pt>
                <c:pt idx="9">
                  <c:v>23.753665689149557</c:v>
                </c:pt>
                <c:pt idx="10">
                  <c:v>23.460410557184748</c:v>
                </c:pt>
                <c:pt idx="11">
                  <c:v>20.821114369501466</c:v>
                </c:pt>
                <c:pt idx="12">
                  <c:v>20.527859237536656</c:v>
                </c:pt>
                <c:pt idx="13">
                  <c:v>19.648093841642229</c:v>
                </c:pt>
                <c:pt idx="14">
                  <c:v>19.648093841642229</c:v>
                </c:pt>
                <c:pt idx="15">
                  <c:v>19.648093841642229</c:v>
                </c:pt>
                <c:pt idx="16">
                  <c:v>19.35483870967742</c:v>
                </c:pt>
              </c:numCache>
            </c:numRef>
          </c:yVal>
          <c:smooth val="0"/>
          <c:extLst>
            <c:ext xmlns:c16="http://schemas.microsoft.com/office/drawing/2014/chart" uri="{C3380CC4-5D6E-409C-BE32-E72D297353CC}">
              <c16:uniqueId val="{00000003-570E-40C4-8103-F54ABEBD40F4}"/>
            </c:ext>
          </c:extLst>
        </c:ser>
        <c:ser>
          <c:idx val="4"/>
          <c:order val="4"/>
          <c:tx>
            <c:v>200 kg/m3</c:v>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[9]C200!$E$11:$E$29</c:f>
              <c:numCache>
                <c:formatCode>General</c:formatCode>
                <c:ptCount val="19"/>
                <c:pt idx="0">
                  <c:v>0</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18000.000000209548</c:v>
                </c:pt>
                <c:pt idx="11">
                  <c:v>86159.999999846332</c:v>
                </c:pt>
                <c:pt idx="12">
                  <c:v>104699.99999993015</c:v>
                </c:pt>
                <c:pt idx="13">
                  <c:v>172199.99999993015</c:v>
                </c:pt>
                <c:pt idx="14">
                  <c:v>259800.00000006985</c:v>
                </c:pt>
                <c:pt idx="15">
                  <c:v>352319.99999990221</c:v>
                </c:pt>
                <c:pt idx="16">
                  <c:v>600600.0000001397</c:v>
                </c:pt>
              </c:numCache>
            </c:numRef>
          </c:xVal>
          <c:yVal>
            <c:numRef>
              <c:f>[9]C200!$H$11:$H$29</c:f>
              <c:numCache>
                <c:formatCode>General</c:formatCode>
                <c:ptCount val="19"/>
                <c:pt idx="0">
                  <c:v>100</c:v>
                </c:pt>
                <c:pt idx="1">
                  <c:v>98.538011695906434</c:v>
                </c:pt>
                <c:pt idx="2">
                  <c:v>95.906432748537995</c:v>
                </c:pt>
                <c:pt idx="3">
                  <c:v>91.228070175438589</c:v>
                </c:pt>
                <c:pt idx="4">
                  <c:v>87.134502923976598</c:v>
                </c:pt>
                <c:pt idx="5">
                  <c:v>71.198830409356731</c:v>
                </c:pt>
                <c:pt idx="6">
                  <c:v>54.385964912280706</c:v>
                </c:pt>
                <c:pt idx="7">
                  <c:v>48.245614035087712</c:v>
                </c:pt>
                <c:pt idx="8">
                  <c:v>45.175438596491226</c:v>
                </c:pt>
                <c:pt idx="9">
                  <c:v>43.421052631578945</c:v>
                </c:pt>
                <c:pt idx="10">
                  <c:v>42.543859649122808</c:v>
                </c:pt>
                <c:pt idx="11">
                  <c:v>36.403508771929822</c:v>
                </c:pt>
                <c:pt idx="12">
                  <c:v>36.111111111111107</c:v>
                </c:pt>
                <c:pt idx="13">
                  <c:v>34.795321637426902</c:v>
                </c:pt>
                <c:pt idx="14">
                  <c:v>34.502923976608187</c:v>
                </c:pt>
                <c:pt idx="15">
                  <c:v>34.356725146198826</c:v>
                </c:pt>
                <c:pt idx="16">
                  <c:v>33.918128654970758</c:v>
                </c:pt>
              </c:numCache>
            </c:numRef>
          </c:yVal>
          <c:smooth val="0"/>
          <c:extLst>
            <c:ext xmlns:c16="http://schemas.microsoft.com/office/drawing/2014/chart" uri="{C3380CC4-5D6E-409C-BE32-E72D297353CC}">
              <c16:uniqueId val="{00000004-570E-40C4-8103-F54ABEBD40F4}"/>
            </c:ext>
          </c:extLst>
        </c:ser>
        <c:ser>
          <c:idx val="5"/>
          <c:order val="5"/>
          <c:tx>
            <c:v>300 kg/m3</c:v>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[9]C300!$E$11:$E$29</c:f>
              <c:numCache>
                <c:formatCode>General</c:formatCode>
                <c:ptCount val="19"/>
                <c:pt idx="0">
                  <c:v>0</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18000.000000209548</c:v>
                </c:pt>
                <c:pt idx="11">
                  <c:v>86099.999999650754</c:v>
                </c:pt>
                <c:pt idx="12">
                  <c:v>104639.99999973457</c:v>
                </c:pt>
                <c:pt idx="13">
                  <c:v>172139.99999973457</c:v>
                </c:pt>
                <c:pt idx="14">
                  <c:v>259739.99999987427</c:v>
                </c:pt>
                <c:pt idx="15">
                  <c:v>352259.99999970663</c:v>
                </c:pt>
                <c:pt idx="16">
                  <c:v>600539.99999994412</c:v>
                </c:pt>
              </c:numCache>
            </c:numRef>
          </c:xVal>
          <c:yVal>
            <c:numRef>
              <c:f>[9]C300!$H$11:$H$29</c:f>
              <c:numCache>
                <c:formatCode>General</c:formatCode>
                <c:ptCount val="19"/>
                <c:pt idx="0">
                  <c:v>100</c:v>
                </c:pt>
                <c:pt idx="1">
                  <c:v>99.713467048710598</c:v>
                </c:pt>
                <c:pt idx="2">
                  <c:v>99.140401146131822</c:v>
                </c:pt>
                <c:pt idx="3">
                  <c:v>98.853868194842406</c:v>
                </c:pt>
                <c:pt idx="4">
                  <c:v>98.853868194842406</c:v>
                </c:pt>
                <c:pt idx="5">
                  <c:v>98.567335243553018</c:v>
                </c:pt>
                <c:pt idx="6">
                  <c:v>98.280802292263601</c:v>
                </c:pt>
                <c:pt idx="7">
                  <c:v>97.277936962750729</c:v>
                </c:pt>
                <c:pt idx="8">
                  <c:v>95.702005730659025</c:v>
                </c:pt>
                <c:pt idx="9">
                  <c:v>92.836676217765046</c:v>
                </c:pt>
                <c:pt idx="10">
                  <c:v>91.117478510028661</c:v>
                </c:pt>
                <c:pt idx="11">
                  <c:v>70.05730659025788</c:v>
                </c:pt>
                <c:pt idx="12">
                  <c:v>68.48137535816619</c:v>
                </c:pt>
                <c:pt idx="13">
                  <c:v>59.312320916905449</c:v>
                </c:pt>
                <c:pt idx="14">
                  <c:v>54.01146131805158</c:v>
                </c:pt>
                <c:pt idx="15">
                  <c:v>51.0028653295129</c:v>
                </c:pt>
                <c:pt idx="16">
                  <c:v>47.564469914040117</c:v>
                </c:pt>
              </c:numCache>
            </c:numRef>
          </c:yVal>
          <c:smooth val="0"/>
          <c:extLst>
            <c:ext xmlns:c16="http://schemas.microsoft.com/office/drawing/2014/chart" uri="{C3380CC4-5D6E-409C-BE32-E72D297353CC}">
              <c16:uniqueId val="{00000005-570E-40C4-8103-F54ABEBD40F4}"/>
            </c:ext>
          </c:extLst>
        </c:ser>
        <c:ser>
          <c:idx val="6"/>
          <c:order val="6"/>
          <c:tx>
            <c:v>Contraction point line</c:v>
          </c:tx>
          <c:spPr>
            <a:ln w="25400" cap="rnd">
              <a:solidFill>
                <a:sysClr val="windowText" lastClr="000000"/>
              </a:solidFill>
              <a:prstDash val="dash"/>
              <a:round/>
            </a:ln>
            <a:effectLst/>
          </c:spPr>
          <c:marker>
            <c:symbol val="circle"/>
            <c:size val="5"/>
            <c:spPr>
              <a:noFill/>
              <a:ln w="38100">
                <a:noFill/>
                <a:prstDash val="dash"/>
              </a:ln>
              <a:effectLst/>
            </c:spPr>
          </c:marker>
          <c:xVal>
            <c:numRef>
              <c:f>[9]Summary!$D$3:$D$8</c:f>
              <c:numCache>
                <c:formatCode>General</c:formatCode>
                <c:ptCount val="6"/>
                <c:pt idx="0">
                  <c:v>899.99999979045242</c:v>
                </c:pt>
                <c:pt idx="1">
                  <c:v>600.00000006984919</c:v>
                </c:pt>
                <c:pt idx="2">
                  <c:v>600.00000006984919</c:v>
                </c:pt>
                <c:pt idx="3">
                  <c:v>1800</c:v>
                </c:pt>
                <c:pt idx="4">
                  <c:v>3600</c:v>
                </c:pt>
              </c:numCache>
            </c:numRef>
          </c:xVal>
          <c:yVal>
            <c:numRef>
              <c:f>[9]Summary!$E$3:$E$8</c:f>
              <c:numCache>
                <c:formatCode>General</c:formatCode>
                <c:ptCount val="6"/>
                <c:pt idx="0">
                  <c:v>2.915451895043732</c:v>
                </c:pt>
                <c:pt idx="1">
                  <c:v>6.395348837209303</c:v>
                </c:pt>
                <c:pt idx="2">
                  <c:v>23.255813953488371</c:v>
                </c:pt>
                <c:pt idx="3">
                  <c:v>36.070381231671554</c:v>
                </c:pt>
                <c:pt idx="4">
                  <c:v>54.385964912280706</c:v>
                </c:pt>
              </c:numCache>
            </c:numRef>
          </c:yVal>
          <c:smooth val="0"/>
          <c:extLst>
            <c:ext xmlns:c16="http://schemas.microsoft.com/office/drawing/2014/chart" uri="{C3380CC4-5D6E-409C-BE32-E72D297353CC}">
              <c16:uniqueId val="{00000006-570E-40C4-8103-F54ABEBD40F4}"/>
            </c:ext>
          </c:extLst>
        </c:ser>
        <c:dLbls>
          <c:showLegendKey val="0"/>
          <c:showVal val="0"/>
          <c:showCatName val="0"/>
          <c:showSerName val="0"/>
          <c:showPercent val="0"/>
          <c:showBubbleSize val="0"/>
        </c:dLbls>
        <c:axId val="438520208"/>
        <c:axId val="438522168"/>
      </c:scatterChart>
      <c:valAx>
        <c:axId val="438520208"/>
        <c:scaling>
          <c:logBase val="10"/>
          <c:orientation val="minMax"/>
          <c:min val="10"/>
        </c:scaling>
        <c:delete val="0"/>
        <c:axPos val="b"/>
        <c:majorGridlines>
          <c:spPr>
            <a:ln w="25400" cap="flat" cmpd="sng" algn="ctr">
              <a:solidFill>
                <a:schemeClr val="tx1"/>
              </a:solidFill>
              <a:round/>
            </a:ln>
            <a:effectLst/>
          </c:spPr>
        </c:majorGridlines>
        <c:minorGridlines>
          <c:spPr>
            <a:ln w="9525" cap="flat" cmpd="sng" algn="ct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round/>
            </a:ln>
            <a:effectLst/>
          </c:spPr>
        </c:minorGridlines>
        <c:title>
          <c:tx>
            <c:rich>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nl-NL"/>
                  <a:t>Time (seconds)</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nl-NL"/>
          </a:p>
        </c:txPr>
        <c:crossAx val="438522168"/>
        <c:crosses val="autoZero"/>
        <c:crossBetween val="midCat"/>
      </c:valAx>
      <c:valAx>
        <c:axId val="438522168"/>
        <c:scaling>
          <c:orientation val="minMax"/>
          <c:max val="105"/>
          <c:min val="0"/>
        </c:scaling>
        <c:delete val="0"/>
        <c:axPos val="l"/>
        <c:majorGridlines>
          <c:spPr>
            <a:ln w="25400" cap="flat" cmpd="sng" algn="ctr">
              <a:solidFill>
                <a:schemeClr val="tx1"/>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nl-NL"/>
                  <a:t>Ratio sediment height/water height (%)</a:t>
                </a:r>
              </a:p>
            </c:rich>
          </c:tx>
          <c:layout>
            <c:manualLayout>
              <c:xMode val="edge"/>
              <c:yMode val="edge"/>
              <c:x val="2.0848597831235331E-2"/>
              <c:y val="0.17817040592246317"/>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nl-NL"/>
          </a:p>
        </c:txPr>
        <c:crossAx val="438520208"/>
        <c:crossesAt val="1.0000000000000002E-2"/>
        <c:crossBetween val="midCat"/>
      </c:valAx>
      <c:spPr>
        <a:noFill/>
        <a:ln w="76200">
          <a:noFill/>
        </a:ln>
        <a:effectLst/>
      </c:spPr>
    </c:plotArea>
    <c:legend>
      <c:legendPos val="r"/>
      <c:layout>
        <c:manualLayout>
          <c:xMode val="edge"/>
          <c:yMode val="edge"/>
          <c:x val="0.12449518906188897"/>
          <c:y val="0.38237201900095968"/>
          <c:w val="0.17106176587181759"/>
          <c:h val="0.44769168274464877"/>
        </c:manualLayout>
      </c:layout>
      <c:overlay val="0"/>
      <c:spPr>
        <a:solidFill>
          <a:schemeClr val="bg1"/>
        </a:solidFill>
        <a:ln w="6350">
          <a:solidFill>
            <a:schemeClr val="tx1"/>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nl-NL"/>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r>
              <a:rPr lang="en-US"/>
              <a:t>Sample PLUK1, sand%=10%</a:t>
            </a:r>
          </a:p>
        </c:rich>
      </c:tx>
      <c:layout>
        <c:manualLayout>
          <c:xMode val="edge"/>
          <c:yMode val="edge"/>
          <c:x val="0.36896256765181612"/>
          <c:y val="2.414818696553122E-3"/>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endParaRPr lang="nl-NL"/>
        </a:p>
      </c:txPr>
    </c:title>
    <c:autoTitleDeleted val="0"/>
    <c:plotArea>
      <c:layout>
        <c:manualLayout>
          <c:layoutTarget val="inner"/>
          <c:xMode val="edge"/>
          <c:yMode val="edge"/>
          <c:x val="0.10593008142352812"/>
          <c:y val="8.6796039530690122E-2"/>
          <c:w val="0.85121581846997563"/>
          <c:h val="0.77095734210628242"/>
        </c:manualLayout>
      </c:layout>
      <c:scatterChart>
        <c:scatterStyle val="lineMarker"/>
        <c:varyColors val="0"/>
        <c:ser>
          <c:idx val="0"/>
          <c:order val="0"/>
          <c:tx>
            <c:v>10 kg/m3</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[9]C10!$E$11:$E$30</c:f>
              <c:numCache>
                <c:formatCode>General</c:formatCode>
                <c:ptCount val="20"/>
                <c:pt idx="0">
                  <c:v>0</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18000.000000209548</c:v>
                </c:pt>
                <c:pt idx="11">
                  <c:v>86400</c:v>
                </c:pt>
                <c:pt idx="12">
                  <c:v>104940.00000008382</c:v>
                </c:pt>
                <c:pt idx="13">
                  <c:v>172440.00000008382</c:v>
                </c:pt>
                <c:pt idx="14">
                  <c:v>260040.00000022352</c:v>
                </c:pt>
                <c:pt idx="15">
                  <c:v>352560.00000005588</c:v>
                </c:pt>
                <c:pt idx="16">
                  <c:v>600840.00000029337</c:v>
                </c:pt>
              </c:numCache>
            </c:numRef>
          </c:xVal>
          <c:yVal>
            <c:numRef>
              <c:f>[9]C10!$J$11:$J$30</c:f>
              <c:numCache>
                <c:formatCode>General</c:formatCode>
                <c:ptCount val="20"/>
                <c:pt idx="0">
                  <c:v>10</c:v>
                </c:pt>
                <c:pt idx="1">
                  <c:v>10</c:v>
                </c:pt>
                <c:pt idx="2">
                  <c:v>10.888888888888888</c:v>
                </c:pt>
                <c:pt idx="3">
                  <c:v>12.703703703703704</c:v>
                </c:pt>
                <c:pt idx="4">
                  <c:v>343</c:v>
                </c:pt>
                <c:pt idx="5">
                  <c:v>343</c:v>
                </c:pt>
                <c:pt idx="6">
                  <c:v>343</c:v>
                </c:pt>
                <c:pt idx="7">
                  <c:v>343</c:v>
                </c:pt>
                <c:pt idx="8">
                  <c:v>343</c:v>
                </c:pt>
                <c:pt idx="9">
                  <c:v>343</c:v>
                </c:pt>
                <c:pt idx="10">
                  <c:v>343</c:v>
                </c:pt>
                <c:pt idx="11">
                  <c:v>343</c:v>
                </c:pt>
                <c:pt idx="12">
                  <c:v>343</c:v>
                </c:pt>
                <c:pt idx="13">
                  <c:v>343</c:v>
                </c:pt>
                <c:pt idx="14">
                  <c:v>343</c:v>
                </c:pt>
                <c:pt idx="15">
                  <c:v>361.05263157894734</c:v>
                </c:pt>
                <c:pt idx="16">
                  <c:v>428.74999999999994</c:v>
                </c:pt>
              </c:numCache>
            </c:numRef>
          </c:yVal>
          <c:smooth val="0"/>
          <c:extLst>
            <c:ext xmlns:c16="http://schemas.microsoft.com/office/drawing/2014/chart" uri="{C3380CC4-5D6E-409C-BE32-E72D297353CC}">
              <c16:uniqueId val="{00000000-15EC-489F-946F-5DB18717AE71}"/>
            </c:ext>
          </c:extLst>
        </c:ser>
        <c:ser>
          <c:idx val="1"/>
          <c:order val="1"/>
          <c:tx>
            <c:v>20 kg/m3</c:v>
          </c:tx>
          <c:spPr>
            <a:ln w="25400" cap="rnd">
              <a:solidFill>
                <a:schemeClr val="accent2"/>
              </a:solidFill>
              <a:round/>
            </a:ln>
            <a:effectLst/>
          </c:spPr>
          <c:marker>
            <c:symbol val="circle"/>
            <c:size val="5"/>
            <c:spPr>
              <a:solidFill>
                <a:schemeClr val="accent2"/>
              </a:solidFill>
              <a:ln w="9525">
                <a:solidFill>
                  <a:schemeClr val="accent2"/>
                </a:solidFill>
              </a:ln>
              <a:effectLst/>
            </c:spPr>
          </c:marker>
          <c:dPt>
            <c:idx val="7"/>
            <c:marker>
              <c:symbol val="circle"/>
              <c:size val="5"/>
              <c:spPr>
                <a:solidFill>
                  <a:schemeClr val="accent2"/>
                </a:solidFill>
                <a:ln w="9525">
                  <a:solidFill>
                    <a:schemeClr val="accent2"/>
                  </a:solidFill>
                </a:ln>
                <a:effectLst/>
              </c:spPr>
            </c:marker>
            <c:bubble3D val="0"/>
            <c:spPr>
              <a:ln w="19050" cap="rnd">
                <a:solidFill>
                  <a:schemeClr val="accent2"/>
                </a:solidFill>
                <a:round/>
              </a:ln>
              <a:effectLst/>
            </c:spPr>
            <c:extLst>
              <c:ext xmlns:c16="http://schemas.microsoft.com/office/drawing/2014/chart" uri="{C3380CC4-5D6E-409C-BE32-E72D297353CC}">
                <c16:uniqueId val="{00000001-F788-4768-BDC1-0A1D9463264F}"/>
              </c:ext>
            </c:extLst>
          </c:dPt>
          <c:xVal>
            <c:numRef>
              <c:f>[9]C20!$E$11:$E$33</c:f>
              <c:numCache>
                <c:formatCode>General</c:formatCode>
                <c:ptCount val="23"/>
                <c:pt idx="0">
                  <c:v>0</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18000.000000209548</c:v>
                </c:pt>
                <c:pt idx="11">
                  <c:v>86339.999999804422</c:v>
                </c:pt>
                <c:pt idx="12">
                  <c:v>104879.99999988824</c:v>
                </c:pt>
                <c:pt idx="13">
                  <c:v>172379.99999988824</c:v>
                </c:pt>
                <c:pt idx="14">
                  <c:v>259980.00000002794</c:v>
                </c:pt>
                <c:pt idx="15">
                  <c:v>352499.9999998603</c:v>
                </c:pt>
                <c:pt idx="16">
                  <c:v>600780.00000009779</c:v>
                </c:pt>
              </c:numCache>
            </c:numRef>
          </c:xVal>
          <c:yVal>
            <c:numRef>
              <c:f>[9]C20!$J$11:$J$33</c:f>
              <c:numCache>
                <c:formatCode>General</c:formatCode>
                <c:ptCount val="23"/>
                <c:pt idx="0">
                  <c:v>20</c:v>
                </c:pt>
                <c:pt idx="1">
                  <c:v>20</c:v>
                </c:pt>
                <c:pt idx="2">
                  <c:v>23.72413793103448</c:v>
                </c:pt>
                <c:pt idx="3">
                  <c:v>312.72727272727269</c:v>
                </c:pt>
                <c:pt idx="4">
                  <c:v>312.72727272727269</c:v>
                </c:pt>
                <c:pt idx="5">
                  <c:v>312.72727272727269</c:v>
                </c:pt>
                <c:pt idx="6">
                  <c:v>327.61904761904759</c:v>
                </c:pt>
                <c:pt idx="7">
                  <c:v>327.61904761904759</c:v>
                </c:pt>
                <c:pt idx="8">
                  <c:v>327.61904761904759</c:v>
                </c:pt>
                <c:pt idx="9">
                  <c:v>327.61904761904759</c:v>
                </c:pt>
                <c:pt idx="10">
                  <c:v>335.60975609756099</c:v>
                </c:pt>
                <c:pt idx="11">
                  <c:v>344</c:v>
                </c:pt>
                <c:pt idx="12">
                  <c:v>352.82051282051282</c:v>
                </c:pt>
                <c:pt idx="13">
                  <c:v>352.82051282051282</c:v>
                </c:pt>
                <c:pt idx="14">
                  <c:v>352.82051282051282</c:v>
                </c:pt>
                <c:pt idx="15">
                  <c:v>362.10526315789474</c:v>
                </c:pt>
                <c:pt idx="16">
                  <c:v>393.14285714285711</c:v>
                </c:pt>
              </c:numCache>
            </c:numRef>
          </c:yVal>
          <c:smooth val="0"/>
          <c:extLst>
            <c:ext xmlns:c16="http://schemas.microsoft.com/office/drawing/2014/chart" uri="{C3380CC4-5D6E-409C-BE32-E72D297353CC}">
              <c16:uniqueId val="{00000001-15EC-489F-946F-5DB18717AE71}"/>
            </c:ext>
          </c:extLst>
        </c:ser>
        <c:ser>
          <c:idx val="2"/>
          <c:order val="2"/>
          <c:tx>
            <c:v>50 kg/m3</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[9]C50!$E$11:$E$27</c:f>
              <c:numCache>
                <c:formatCode>General</c:formatCode>
                <c:ptCount val="17"/>
                <c:pt idx="0">
                  <c:v>0</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18000.000000209548</c:v>
                </c:pt>
                <c:pt idx="11">
                  <c:v>86279.999999608845</c:v>
                </c:pt>
                <c:pt idx="12">
                  <c:v>104819.99999969266</c:v>
                </c:pt>
                <c:pt idx="13">
                  <c:v>172319.99999969266</c:v>
                </c:pt>
                <c:pt idx="14">
                  <c:v>259919.99999983236</c:v>
                </c:pt>
                <c:pt idx="15">
                  <c:v>352439.99999966472</c:v>
                </c:pt>
                <c:pt idx="16">
                  <c:v>600719.99999990221</c:v>
                </c:pt>
              </c:numCache>
            </c:numRef>
          </c:xVal>
          <c:yVal>
            <c:numRef>
              <c:f>[9]C50!$J$11:$J$27</c:f>
              <c:numCache>
                <c:formatCode>General</c:formatCode>
                <c:ptCount val="17"/>
                <c:pt idx="0">
                  <c:v>50</c:v>
                </c:pt>
                <c:pt idx="1">
                  <c:v>50</c:v>
                </c:pt>
                <c:pt idx="2">
                  <c:v>51.807228915662641</c:v>
                </c:pt>
                <c:pt idx="3">
                  <c:v>215</c:v>
                </c:pt>
                <c:pt idx="4">
                  <c:v>245.71428571428569</c:v>
                </c:pt>
                <c:pt idx="5">
                  <c:v>301.75438596491222</c:v>
                </c:pt>
                <c:pt idx="6">
                  <c:v>347.47474747474746</c:v>
                </c:pt>
                <c:pt idx="7">
                  <c:v>382.22222222222217</c:v>
                </c:pt>
                <c:pt idx="8">
                  <c:v>395.40229885057471</c:v>
                </c:pt>
                <c:pt idx="9">
                  <c:v>400</c:v>
                </c:pt>
                <c:pt idx="10">
                  <c:v>409.52380952380952</c:v>
                </c:pt>
                <c:pt idx="11">
                  <c:v>435.44303797468348</c:v>
                </c:pt>
                <c:pt idx="12">
                  <c:v>441.02564102564105</c:v>
                </c:pt>
                <c:pt idx="13">
                  <c:v>452.63157894736838</c:v>
                </c:pt>
                <c:pt idx="14">
                  <c:v>452.63157894736838</c:v>
                </c:pt>
                <c:pt idx="15">
                  <c:v>464.86486486486484</c:v>
                </c:pt>
                <c:pt idx="16">
                  <c:v>484.50704225352109</c:v>
                </c:pt>
              </c:numCache>
            </c:numRef>
          </c:yVal>
          <c:smooth val="0"/>
          <c:extLst>
            <c:ext xmlns:c16="http://schemas.microsoft.com/office/drawing/2014/chart" uri="{C3380CC4-5D6E-409C-BE32-E72D297353CC}">
              <c16:uniqueId val="{00000002-15EC-489F-946F-5DB18717AE71}"/>
            </c:ext>
          </c:extLst>
        </c:ser>
        <c:ser>
          <c:idx val="3"/>
          <c:order val="3"/>
          <c:tx>
            <c:v>100 kg/m3</c:v>
          </c:tx>
          <c:spPr>
            <a:ln w="19050" cap="rnd">
              <a:solidFill>
                <a:schemeClr val="accent4"/>
              </a:solidFill>
              <a:round/>
            </a:ln>
            <a:effectLst/>
          </c:spPr>
          <c:marker>
            <c:symbol val="circle"/>
            <c:size val="5"/>
            <c:spPr>
              <a:solidFill>
                <a:schemeClr val="accent4"/>
              </a:solidFill>
              <a:ln w="19050">
                <a:solidFill>
                  <a:schemeClr val="accent4"/>
                </a:solidFill>
              </a:ln>
              <a:effectLst/>
            </c:spPr>
          </c:marker>
          <c:xVal>
            <c:numRef>
              <c:f>[9]C100!$F$11:$F$29</c:f>
              <c:numCache>
                <c:formatCode>General</c:formatCode>
                <c:ptCount val="19"/>
                <c:pt idx="0">
                  <c:v>34.1</c:v>
                </c:pt>
                <c:pt idx="1">
                  <c:v>32</c:v>
                </c:pt>
                <c:pt idx="2">
                  <c:v>28</c:v>
                </c:pt>
                <c:pt idx="3">
                  <c:v>21</c:v>
                </c:pt>
                <c:pt idx="4">
                  <c:v>16.7</c:v>
                </c:pt>
                <c:pt idx="5">
                  <c:v>12.3</c:v>
                </c:pt>
                <c:pt idx="6">
                  <c:v>10.6</c:v>
                </c:pt>
                <c:pt idx="7">
                  <c:v>9.1</c:v>
                </c:pt>
                <c:pt idx="8">
                  <c:v>8.4499999999999993</c:v>
                </c:pt>
                <c:pt idx="9">
                  <c:v>8.1</c:v>
                </c:pt>
                <c:pt idx="10">
                  <c:v>8</c:v>
                </c:pt>
                <c:pt idx="11">
                  <c:v>7.1</c:v>
                </c:pt>
                <c:pt idx="12">
                  <c:v>7</c:v>
                </c:pt>
                <c:pt idx="13">
                  <c:v>6.7</c:v>
                </c:pt>
                <c:pt idx="14">
                  <c:v>6.7</c:v>
                </c:pt>
                <c:pt idx="15">
                  <c:v>6.7</c:v>
                </c:pt>
                <c:pt idx="16">
                  <c:v>6.6</c:v>
                </c:pt>
              </c:numCache>
            </c:numRef>
          </c:xVal>
          <c:yVal>
            <c:numRef>
              <c:f>[9]C100!$K$11:$K$29</c:f>
              <c:numCache>
                <c:formatCode>General</c:formatCode>
                <c:ptCount val="19"/>
              </c:numCache>
            </c:numRef>
          </c:yVal>
          <c:smooth val="0"/>
          <c:extLst>
            <c:ext xmlns:c16="http://schemas.microsoft.com/office/drawing/2014/chart" uri="{C3380CC4-5D6E-409C-BE32-E72D297353CC}">
              <c16:uniqueId val="{00000003-15EC-489F-946F-5DB18717AE71}"/>
            </c:ext>
          </c:extLst>
        </c:ser>
        <c:ser>
          <c:idx val="4"/>
          <c:order val="4"/>
          <c:tx>
            <c:v>200 kg/m3</c:v>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[9]C200!$E$11:$E$29</c:f>
              <c:numCache>
                <c:formatCode>General</c:formatCode>
                <c:ptCount val="19"/>
                <c:pt idx="0">
                  <c:v>0</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18000.000000209548</c:v>
                </c:pt>
                <c:pt idx="11">
                  <c:v>86159.999999846332</c:v>
                </c:pt>
                <c:pt idx="12">
                  <c:v>104699.99999993015</c:v>
                </c:pt>
                <c:pt idx="13">
                  <c:v>172199.99999993015</c:v>
                </c:pt>
                <c:pt idx="14">
                  <c:v>259800.00000006985</c:v>
                </c:pt>
                <c:pt idx="15">
                  <c:v>352319.99999990221</c:v>
                </c:pt>
                <c:pt idx="16">
                  <c:v>600600.0000001397</c:v>
                </c:pt>
              </c:numCache>
            </c:numRef>
          </c:xVal>
          <c:yVal>
            <c:numRef>
              <c:f>[9]C200!$J$11:$J$29</c:f>
              <c:numCache>
                <c:formatCode>General</c:formatCode>
                <c:ptCount val="19"/>
                <c:pt idx="0">
                  <c:v>200</c:v>
                </c:pt>
                <c:pt idx="1">
                  <c:v>202.96735905044508</c:v>
                </c:pt>
                <c:pt idx="2">
                  <c:v>208.53658536585371</c:v>
                </c:pt>
                <c:pt idx="3">
                  <c:v>219.23076923076925</c:v>
                </c:pt>
                <c:pt idx="4">
                  <c:v>229.53020134228188</c:v>
                </c:pt>
                <c:pt idx="5">
                  <c:v>280.90349075975359</c:v>
                </c:pt>
                <c:pt idx="6">
                  <c:v>367.74193548387098</c:v>
                </c:pt>
                <c:pt idx="7">
                  <c:v>414.54545454545456</c:v>
                </c:pt>
                <c:pt idx="8">
                  <c:v>442.71844660194182</c:v>
                </c:pt>
                <c:pt idx="9">
                  <c:v>460.60606060606062</c:v>
                </c:pt>
                <c:pt idx="10">
                  <c:v>470.10309278350519</c:v>
                </c:pt>
                <c:pt idx="11">
                  <c:v>549.39759036144585</c:v>
                </c:pt>
                <c:pt idx="12">
                  <c:v>553.84615384615392</c:v>
                </c:pt>
                <c:pt idx="13">
                  <c:v>574.7899159663865</c:v>
                </c:pt>
                <c:pt idx="14">
                  <c:v>579.66101694915255</c:v>
                </c:pt>
                <c:pt idx="15">
                  <c:v>582.12765957446811</c:v>
                </c:pt>
                <c:pt idx="16">
                  <c:v>589.65517241379314</c:v>
                </c:pt>
              </c:numCache>
            </c:numRef>
          </c:yVal>
          <c:smooth val="0"/>
          <c:extLst>
            <c:ext xmlns:c16="http://schemas.microsoft.com/office/drawing/2014/chart" uri="{C3380CC4-5D6E-409C-BE32-E72D297353CC}">
              <c16:uniqueId val="{00000004-15EC-489F-946F-5DB18717AE71}"/>
            </c:ext>
          </c:extLst>
        </c:ser>
        <c:ser>
          <c:idx val="5"/>
          <c:order val="5"/>
          <c:tx>
            <c:v>300 kg/m3</c:v>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[9]C300!$E$11:$E$29</c:f>
              <c:numCache>
                <c:formatCode>General</c:formatCode>
                <c:ptCount val="19"/>
                <c:pt idx="0">
                  <c:v>0</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18000.000000209548</c:v>
                </c:pt>
                <c:pt idx="11">
                  <c:v>86099.999999650754</c:v>
                </c:pt>
                <c:pt idx="12">
                  <c:v>104639.99999973457</c:v>
                </c:pt>
                <c:pt idx="13">
                  <c:v>172139.99999973457</c:v>
                </c:pt>
                <c:pt idx="14">
                  <c:v>259739.99999987427</c:v>
                </c:pt>
                <c:pt idx="15">
                  <c:v>352259.99999970663</c:v>
                </c:pt>
                <c:pt idx="16">
                  <c:v>600539.99999994412</c:v>
                </c:pt>
              </c:numCache>
            </c:numRef>
          </c:xVal>
          <c:yVal>
            <c:numRef>
              <c:f>[9]C300!$J$11:$J$29</c:f>
              <c:numCache>
                <c:formatCode>General</c:formatCode>
                <c:ptCount val="19"/>
                <c:pt idx="0">
                  <c:v>300</c:v>
                </c:pt>
                <c:pt idx="1">
                  <c:v>300.86206896551727</c:v>
                </c:pt>
                <c:pt idx="2">
                  <c:v>302.60115606936415</c:v>
                </c:pt>
                <c:pt idx="3">
                  <c:v>303.47826086956525</c:v>
                </c:pt>
                <c:pt idx="4">
                  <c:v>303.47826086956525</c:v>
                </c:pt>
                <c:pt idx="5">
                  <c:v>304.3604651162791</c:v>
                </c:pt>
                <c:pt idx="6">
                  <c:v>305.24781341107877</c:v>
                </c:pt>
                <c:pt idx="7">
                  <c:v>308.39469808541969</c:v>
                </c:pt>
                <c:pt idx="8">
                  <c:v>313.47305389221555</c:v>
                </c:pt>
                <c:pt idx="9">
                  <c:v>323.1481481481481</c:v>
                </c:pt>
                <c:pt idx="10">
                  <c:v>329.24528301886789</c:v>
                </c:pt>
                <c:pt idx="11">
                  <c:v>428.22085889570548</c:v>
                </c:pt>
                <c:pt idx="12">
                  <c:v>438.07531380753136</c:v>
                </c:pt>
                <c:pt idx="13">
                  <c:v>505.79710144927532</c:v>
                </c:pt>
                <c:pt idx="14">
                  <c:v>555.43766578249324</c:v>
                </c:pt>
                <c:pt idx="15">
                  <c:v>588.20224719101122</c:v>
                </c:pt>
                <c:pt idx="16">
                  <c:v>630.72289156626505</c:v>
                </c:pt>
              </c:numCache>
            </c:numRef>
          </c:yVal>
          <c:smooth val="0"/>
          <c:extLst>
            <c:ext xmlns:c16="http://schemas.microsoft.com/office/drawing/2014/chart" uri="{C3380CC4-5D6E-409C-BE32-E72D297353CC}">
              <c16:uniqueId val="{00000005-15EC-489F-946F-5DB18717AE71}"/>
            </c:ext>
          </c:extLst>
        </c:ser>
        <c:dLbls>
          <c:showLegendKey val="0"/>
          <c:showVal val="0"/>
          <c:showCatName val="0"/>
          <c:showSerName val="0"/>
          <c:showPercent val="0"/>
          <c:showBubbleSize val="0"/>
        </c:dLbls>
        <c:axId val="438520208"/>
        <c:axId val="438522168"/>
        <c:extLst>
          <c:ext xmlns:c15="http://schemas.microsoft.com/office/drawing/2012/chart" uri="{02D57815-91ED-43cb-92C2-25804820EDAC}">
            <c15:filteredScatterSeries>
              <c15:ser>
                <c:idx val="6"/>
                <c:order val="6"/>
                <c:tx>
                  <c:v>Gelling point line</c:v>
                </c:tx>
                <c:spPr>
                  <a:ln w="38100" cap="rnd">
                    <a:solidFill>
                      <a:sysClr val="windowText" lastClr="000000"/>
                    </a:solidFill>
                    <a:prstDash val="dash"/>
                    <a:round/>
                  </a:ln>
                  <a:effectLst/>
                </c:spPr>
                <c:marker>
                  <c:symbol val="circle"/>
                  <c:size val="5"/>
                  <c:spPr>
                    <a:noFill/>
                    <a:ln w="38100">
                      <a:noFill/>
                      <a:prstDash val="dash"/>
                    </a:ln>
                    <a:effectLst/>
                  </c:spPr>
                </c:marker>
                <c:xVal>
                  <c:numRef>
                    <c:extLst>
                      <c:ext uri="{02D57815-91ED-43cb-92C2-25804820EDAC}">
                        <c15:formulaRef>
                          <c15:sqref>[9]Summary!$D$3:$D$8</c15:sqref>
                        </c15:formulaRef>
                      </c:ext>
                    </c:extLst>
                    <c:numCache>
                      <c:formatCode>General</c:formatCode>
                      <c:ptCount val="6"/>
                      <c:pt idx="0">
                        <c:v>899.99999979045242</c:v>
                      </c:pt>
                      <c:pt idx="1">
                        <c:v>600.00000006984919</c:v>
                      </c:pt>
                      <c:pt idx="2">
                        <c:v>600.00000006984919</c:v>
                      </c:pt>
                      <c:pt idx="3">
                        <c:v>1800</c:v>
                      </c:pt>
                      <c:pt idx="4">
                        <c:v>3600</c:v>
                      </c:pt>
                    </c:numCache>
                  </c:numRef>
                </c:xVal>
                <c:yVal>
                  <c:numRef>
                    <c:extLst>
                      <c:ext uri="{02D57815-91ED-43cb-92C2-25804820EDAC}">
                        <c15:formulaRef>
                          <c15:sqref>[9]Summary!$F$3:$F$8</c15:sqref>
                        </c15:formulaRef>
                      </c:ext>
                    </c:extLst>
                    <c:numCache>
                      <c:formatCode>General</c:formatCode>
                      <c:ptCount val="6"/>
                      <c:pt idx="0">
                        <c:v>343</c:v>
                      </c:pt>
                      <c:pt idx="1">
                        <c:v>312.72727272727269</c:v>
                      </c:pt>
                      <c:pt idx="2">
                        <c:v>215</c:v>
                      </c:pt>
                      <c:pt idx="3">
                        <c:v>277.23577235772359</c:v>
                      </c:pt>
                      <c:pt idx="4">
                        <c:v>367.74193548387098</c:v>
                      </c:pt>
                      <c:pt idx="5">
                        <c:v>0</c:v>
                      </c:pt>
                    </c:numCache>
                  </c:numRef>
                </c:yVal>
                <c:smooth val="0"/>
                <c:extLst>
                  <c:ext xmlns:c16="http://schemas.microsoft.com/office/drawing/2014/chart" uri="{C3380CC4-5D6E-409C-BE32-E72D297353CC}">
                    <c16:uniqueId val="{00000006-15EC-489F-946F-5DB18717AE71}"/>
                  </c:ext>
                </c:extLst>
              </c15:ser>
            </c15:filteredScatterSeries>
          </c:ext>
        </c:extLst>
      </c:scatterChart>
      <c:valAx>
        <c:axId val="438520208"/>
        <c:scaling>
          <c:logBase val="10"/>
          <c:orientation val="minMax"/>
          <c:min val="10"/>
        </c:scaling>
        <c:delete val="0"/>
        <c:axPos val="b"/>
        <c:majorGridlines>
          <c:spPr>
            <a:ln w="25400" cap="flat" cmpd="sng" algn="ctr">
              <a:solidFill>
                <a:schemeClr val="tx1"/>
              </a:solidFill>
              <a:round/>
            </a:ln>
            <a:effectLst/>
          </c:spPr>
        </c:majorGridlines>
        <c:minorGridlines>
          <c:spPr>
            <a:ln w="9525" cap="flat" cmpd="sng" algn="ct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round/>
            </a:ln>
            <a:effectLst/>
          </c:spPr>
        </c:minorGridlines>
        <c:title>
          <c:tx>
            <c:rich>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nl-NL"/>
                  <a:t>Time (seconds)</a:t>
                </a:r>
              </a:p>
            </c:rich>
          </c:tx>
          <c:layout>
            <c:manualLayout>
              <c:xMode val="edge"/>
              <c:yMode val="edge"/>
              <c:x val="0.47710390330014951"/>
              <c:y val="0.9137729089286305"/>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nl-NL"/>
          </a:p>
        </c:txPr>
        <c:crossAx val="438522168"/>
        <c:crosses val="autoZero"/>
        <c:crossBetween val="midCat"/>
      </c:valAx>
      <c:valAx>
        <c:axId val="438522168"/>
        <c:scaling>
          <c:orientation val="minMax"/>
          <c:max val="900"/>
          <c:min val="0"/>
        </c:scaling>
        <c:delete val="0"/>
        <c:axPos val="l"/>
        <c:majorGridlines>
          <c:spPr>
            <a:ln w="25400" cap="flat" cmpd="sng" algn="ctr">
              <a:solidFill>
                <a:schemeClr val="tx1"/>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nl-NL"/>
                  <a:t>Concnetration (kg/m</a:t>
                </a:r>
                <a:r>
                  <a:rPr lang="nl-NL" baseline="30000"/>
                  <a:t>3</a:t>
                </a:r>
                <a:r>
                  <a:rPr lang="nl-NL"/>
                  <a:t>)</a:t>
                </a:r>
              </a:p>
            </c:rich>
          </c:tx>
          <c:layout>
            <c:manualLayout>
              <c:xMode val="edge"/>
              <c:yMode val="edge"/>
              <c:x val="1.2545465218846081E-2"/>
              <c:y val="0.21063114318591647"/>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nl-NL"/>
          </a:p>
        </c:txPr>
        <c:crossAx val="438520208"/>
        <c:crossesAt val="1.0000000000000002E-2"/>
        <c:crossBetween val="midCat"/>
      </c:valAx>
      <c:spPr>
        <a:noFill/>
        <a:ln>
          <a:noFill/>
        </a:ln>
        <a:effectLst/>
      </c:spPr>
    </c:plotArea>
    <c:legend>
      <c:legendPos val="l"/>
      <c:layout>
        <c:manualLayout>
          <c:xMode val="edge"/>
          <c:yMode val="edge"/>
          <c:x val="0.14315006340121361"/>
          <c:y val="9.9239908567790081E-2"/>
          <c:w val="0.26237015606896336"/>
          <c:h val="0.15348080865973493"/>
        </c:manualLayout>
      </c:layout>
      <c:overlay val="1"/>
      <c:spPr>
        <a:solidFill>
          <a:schemeClr val="bg1"/>
        </a:solidFill>
        <a:ln w="6350">
          <a:solidFill>
            <a:schemeClr val="tx1"/>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nl-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tx>
            <c:strRef>
              <c:f>GR1_Cons!$A$191</c:f>
              <c:strCache>
                <c:ptCount val="1"/>
                <c:pt idx="0">
                  <c:v>10 kg/m3</c:v>
                </c:pt>
              </c:strCache>
            </c:strRef>
          </c:tx>
          <c:spPr>
            <a:ln w="19050" cap="rnd">
              <a:solidFill>
                <a:srgbClr val="FF0000"/>
              </a:solidFill>
              <a:round/>
            </a:ln>
            <a:effectLst/>
          </c:spPr>
          <c:marker>
            <c:symbol val="circle"/>
            <c:size val="5"/>
            <c:spPr>
              <a:solidFill>
                <a:srgbClr val="FF0000"/>
              </a:solidFill>
              <a:ln w="9525">
                <a:solidFill>
                  <a:srgbClr val="FF0000"/>
                </a:solidFill>
              </a:ln>
              <a:effectLst/>
            </c:spPr>
          </c:marker>
          <c:xVal>
            <c:numRef>
              <c:f>ZW2_Cons!$E$11:$E$27</c:f>
              <c:numCache>
                <c:formatCode>General</c:formatCode>
                <c:ptCount val="17"/>
                <c:pt idx="1">
                  <c:v>60.000000195577741</c:v>
                </c:pt>
                <c:pt idx="2">
                  <c:v>359.99999991618097</c:v>
                </c:pt>
                <c:pt idx="3">
                  <c:v>540.00000050291419</c:v>
                </c:pt>
                <c:pt idx="4">
                  <c:v>900.00000041909516</c:v>
                </c:pt>
                <c:pt idx="5">
                  <c:v>1800.0000002095476</c:v>
                </c:pt>
                <c:pt idx="6">
                  <c:v>3600.0000004190952</c:v>
                </c:pt>
                <c:pt idx="7">
                  <c:v>5220.0000000419095</c:v>
                </c:pt>
                <c:pt idx="8">
                  <c:v>8820.0000004610047</c:v>
                </c:pt>
                <c:pt idx="9">
                  <c:v>12840.000000363216</c:v>
                </c:pt>
                <c:pt idx="10">
                  <c:v>65939.999999944121</c:v>
                </c:pt>
                <c:pt idx="11">
                  <c:v>96360.000000405125</c:v>
                </c:pt>
                <c:pt idx="12">
                  <c:v>152460.00000033528</c:v>
                </c:pt>
                <c:pt idx="13">
                  <c:v>411660.00000033528</c:v>
                </c:pt>
                <c:pt idx="14">
                  <c:v>498960.00000012573</c:v>
                </c:pt>
                <c:pt idx="15">
                  <c:v>584460.00000033528</c:v>
                </c:pt>
              </c:numCache>
            </c:numRef>
          </c:xVal>
          <c:yVal>
            <c:numRef>
              <c:f>ZW2_Cons!$H$11:$H$27</c:f>
              <c:numCache>
                <c:formatCode>General</c:formatCode>
                <c:ptCount val="17"/>
                <c:pt idx="1">
                  <c:v>96.551724137931032</c:v>
                </c:pt>
                <c:pt idx="2">
                  <c:v>33.42175066312997</c:v>
                </c:pt>
                <c:pt idx="3">
                  <c:v>10.079575596816975</c:v>
                </c:pt>
                <c:pt idx="4">
                  <c:v>8.4880636604774526</c:v>
                </c:pt>
                <c:pt idx="5">
                  <c:v>6.8965517241379306</c:v>
                </c:pt>
                <c:pt idx="6">
                  <c:v>6.1007957559681696</c:v>
                </c:pt>
                <c:pt idx="7">
                  <c:v>5.8355437665782492</c:v>
                </c:pt>
                <c:pt idx="8">
                  <c:v>5.3050397877984077</c:v>
                </c:pt>
                <c:pt idx="9">
                  <c:v>5.3050397877984077</c:v>
                </c:pt>
                <c:pt idx="10">
                  <c:v>4.5092838196286467</c:v>
                </c:pt>
                <c:pt idx="11">
                  <c:v>4.2440318302387263</c:v>
                </c:pt>
                <c:pt idx="12">
                  <c:v>3.978779840848806</c:v>
                </c:pt>
                <c:pt idx="13">
                  <c:v>3.4482758620689653</c:v>
                </c:pt>
                <c:pt idx="14">
                  <c:v>3.3156498673740051</c:v>
                </c:pt>
                <c:pt idx="15">
                  <c:v>3.1830238726790445</c:v>
                </c:pt>
              </c:numCache>
            </c:numRef>
          </c:yVal>
          <c:smooth val="0"/>
          <c:extLst>
            <c:ext xmlns:c16="http://schemas.microsoft.com/office/drawing/2014/chart" uri="{C3380CC4-5D6E-409C-BE32-E72D297353CC}">
              <c16:uniqueId val="{00000000-75C3-48E8-BD7E-314B9E76CA8E}"/>
            </c:ext>
          </c:extLst>
        </c:ser>
        <c:ser>
          <c:idx val="0"/>
          <c:order val="1"/>
          <c:tx>
            <c:strRef>
              <c:f>GR1_Cons!$A$192</c:f>
              <c:strCache>
                <c:ptCount val="1"/>
                <c:pt idx="0">
                  <c:v>20 kg/m3</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ZW2_Cons!$E$40:$E$57</c:f>
              <c:numCache>
                <c:formatCode>General</c:formatCode>
                <c:ptCount val="18"/>
                <c:pt idx="1">
                  <c:v>60.000000195577741</c:v>
                </c:pt>
                <c:pt idx="2">
                  <c:v>300.00000034924597</c:v>
                </c:pt>
                <c:pt idx="3">
                  <c:v>600.00000006984919</c:v>
                </c:pt>
                <c:pt idx="4">
                  <c:v>900.00000041909516</c:v>
                </c:pt>
                <c:pt idx="5">
                  <c:v>1800.0000002095476</c:v>
                </c:pt>
                <c:pt idx="6">
                  <c:v>3600.0000004190952</c:v>
                </c:pt>
                <c:pt idx="7">
                  <c:v>5579.9999999580905</c:v>
                </c:pt>
                <c:pt idx="8">
                  <c:v>9180.0000003771856</c:v>
                </c:pt>
                <c:pt idx="9">
                  <c:v>13200.000000279397</c:v>
                </c:pt>
                <c:pt idx="10">
                  <c:v>66299.999999860302</c:v>
                </c:pt>
                <c:pt idx="11">
                  <c:v>96720.000000321306</c:v>
                </c:pt>
                <c:pt idx="12">
                  <c:v>152820.00000025146</c:v>
                </c:pt>
                <c:pt idx="13">
                  <c:v>412020.00000025146</c:v>
                </c:pt>
                <c:pt idx="14">
                  <c:v>499320.00000004191</c:v>
                </c:pt>
                <c:pt idx="15">
                  <c:v>584820.00000025146</c:v>
                </c:pt>
              </c:numCache>
            </c:numRef>
          </c:xVal>
          <c:yVal>
            <c:numRef>
              <c:f>ZW2_Cons!$H$40:$H$55</c:f>
              <c:numCache>
                <c:formatCode>General</c:formatCode>
                <c:ptCount val="16"/>
                <c:pt idx="1">
                  <c:v>98.162729658792642</c:v>
                </c:pt>
                <c:pt idx="2">
                  <c:v>64.30446194225722</c:v>
                </c:pt>
                <c:pt idx="3">
                  <c:v>30.446194225721783</c:v>
                </c:pt>
                <c:pt idx="4">
                  <c:v>22.047244094488189</c:v>
                </c:pt>
                <c:pt idx="5">
                  <c:v>16.01049868766404</c:v>
                </c:pt>
                <c:pt idx="6">
                  <c:v>11.811023622047244</c:v>
                </c:pt>
                <c:pt idx="7">
                  <c:v>11.023622047244094</c:v>
                </c:pt>
                <c:pt idx="8">
                  <c:v>9.7112860892388451</c:v>
                </c:pt>
                <c:pt idx="9">
                  <c:v>8.6614173228346463</c:v>
                </c:pt>
                <c:pt idx="10">
                  <c:v>6.5616797900262469</c:v>
                </c:pt>
                <c:pt idx="11">
                  <c:v>6.0367454068241466</c:v>
                </c:pt>
                <c:pt idx="12">
                  <c:v>5.7742782152230969</c:v>
                </c:pt>
                <c:pt idx="13">
                  <c:v>5.2493438320209975</c:v>
                </c:pt>
                <c:pt idx="14">
                  <c:v>4.9868766404199469</c:v>
                </c:pt>
                <c:pt idx="15">
                  <c:v>4.9868766404199469</c:v>
                </c:pt>
              </c:numCache>
            </c:numRef>
          </c:yVal>
          <c:smooth val="0"/>
          <c:extLst>
            <c:ext xmlns:c16="http://schemas.microsoft.com/office/drawing/2014/chart" uri="{C3380CC4-5D6E-409C-BE32-E72D297353CC}">
              <c16:uniqueId val="{00000001-75C3-48E8-BD7E-314B9E76CA8E}"/>
            </c:ext>
          </c:extLst>
        </c:ser>
        <c:ser>
          <c:idx val="6"/>
          <c:order val="2"/>
          <c:tx>
            <c:strRef>
              <c:f>GR1_Cons!$A$193</c:f>
              <c:strCache>
                <c:ptCount val="1"/>
                <c:pt idx="0">
                  <c:v>50 kg/m3</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ZW2_Cons!$E$71:$E$87</c:f>
              <c:numCache>
                <c:formatCode>General</c:formatCode>
                <c:ptCount val="17"/>
                <c:pt idx="1">
                  <c:v>60.000000195577741</c:v>
                </c:pt>
                <c:pt idx="2">
                  <c:v>300.00000034924597</c:v>
                </c:pt>
                <c:pt idx="3">
                  <c:v>600.00000006984919</c:v>
                </c:pt>
                <c:pt idx="4">
                  <c:v>900.00000041909516</c:v>
                </c:pt>
                <c:pt idx="5">
                  <c:v>1980.0000001676381</c:v>
                </c:pt>
                <c:pt idx="6">
                  <c:v>3600.0000004190952</c:v>
                </c:pt>
                <c:pt idx="7">
                  <c:v>6600.0000001396984</c:v>
                </c:pt>
                <c:pt idx="8">
                  <c:v>10200.000000558794</c:v>
                </c:pt>
                <c:pt idx="9">
                  <c:v>14160.000000265427</c:v>
                </c:pt>
                <c:pt idx="10">
                  <c:v>67320.00000004191</c:v>
                </c:pt>
                <c:pt idx="11">
                  <c:v>97740.000000502914</c:v>
                </c:pt>
                <c:pt idx="12">
                  <c:v>153840.00000043306</c:v>
                </c:pt>
                <c:pt idx="13">
                  <c:v>413040.00000043306</c:v>
                </c:pt>
                <c:pt idx="14">
                  <c:v>500340.00000022352</c:v>
                </c:pt>
                <c:pt idx="15">
                  <c:v>585840.00000043306</c:v>
                </c:pt>
              </c:numCache>
            </c:numRef>
          </c:xVal>
          <c:yVal>
            <c:numRef>
              <c:f>ZW2_Cons!$H$71:$H$87</c:f>
              <c:numCache>
                <c:formatCode>General</c:formatCode>
                <c:ptCount val="17"/>
                <c:pt idx="1">
                  <c:v>98.133333333333326</c:v>
                </c:pt>
                <c:pt idx="2">
                  <c:v>87.200000000000017</c:v>
                </c:pt>
                <c:pt idx="3">
                  <c:v>77.86666666666666</c:v>
                </c:pt>
                <c:pt idx="4">
                  <c:v>69.86666666666666</c:v>
                </c:pt>
                <c:pt idx="5">
                  <c:v>50.666666666666671</c:v>
                </c:pt>
                <c:pt idx="6">
                  <c:v>35.733333333333334</c:v>
                </c:pt>
                <c:pt idx="7">
                  <c:v>28.800000000000004</c:v>
                </c:pt>
                <c:pt idx="8">
                  <c:v>25.6</c:v>
                </c:pt>
                <c:pt idx="9">
                  <c:v>23.2</c:v>
                </c:pt>
                <c:pt idx="10">
                  <c:v>16</c:v>
                </c:pt>
                <c:pt idx="11">
                  <c:v>14.133333333333335</c:v>
                </c:pt>
                <c:pt idx="12">
                  <c:v>13.066666666666668</c:v>
                </c:pt>
                <c:pt idx="13">
                  <c:v>12.533333333333333</c:v>
                </c:pt>
                <c:pt idx="14">
                  <c:v>12.266666666666666</c:v>
                </c:pt>
                <c:pt idx="15">
                  <c:v>12.266666666666666</c:v>
                </c:pt>
              </c:numCache>
            </c:numRef>
          </c:yVal>
          <c:smooth val="0"/>
          <c:extLst>
            <c:ext xmlns:c16="http://schemas.microsoft.com/office/drawing/2014/chart" uri="{C3380CC4-5D6E-409C-BE32-E72D297353CC}">
              <c16:uniqueId val="{00000002-75C3-48E8-BD7E-314B9E76CA8E}"/>
            </c:ext>
          </c:extLst>
        </c:ser>
        <c:ser>
          <c:idx val="2"/>
          <c:order val="3"/>
          <c:tx>
            <c:strRef>
              <c:f>GR1_Cons!$A$194</c:f>
              <c:strCache>
                <c:ptCount val="1"/>
                <c:pt idx="0">
                  <c:v>100 kg/m3</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ZW2_Cons!$E$101:$E$117</c:f>
              <c:numCache>
                <c:formatCode>General</c:formatCode>
                <c:ptCount val="17"/>
                <c:pt idx="1">
                  <c:v>59.999999566935003</c:v>
                </c:pt>
                <c:pt idx="2">
                  <c:v>179.99999995809048</c:v>
                </c:pt>
                <c:pt idx="3">
                  <c:v>299.99999972060323</c:v>
                </c:pt>
                <c:pt idx="4">
                  <c:v>599.99999944120646</c:v>
                </c:pt>
                <c:pt idx="5">
                  <c:v>959.99999998603016</c:v>
                </c:pt>
                <c:pt idx="6">
                  <c:v>1799.9999995809048</c:v>
                </c:pt>
                <c:pt idx="7">
                  <c:v>3599.9999997904524</c:v>
                </c:pt>
                <c:pt idx="8">
                  <c:v>7199.9999995809048</c:v>
                </c:pt>
                <c:pt idx="9">
                  <c:v>10800</c:v>
                </c:pt>
                <c:pt idx="10">
                  <c:v>14819.999999902211</c:v>
                </c:pt>
                <c:pt idx="11">
                  <c:v>67919.999999483116</c:v>
                </c:pt>
                <c:pt idx="12">
                  <c:v>98339.999999944121</c:v>
                </c:pt>
                <c:pt idx="13">
                  <c:v>154439.99999987427</c:v>
                </c:pt>
                <c:pt idx="14">
                  <c:v>413639.99999987427</c:v>
                </c:pt>
                <c:pt idx="15">
                  <c:v>500939.99999966472</c:v>
                </c:pt>
                <c:pt idx="16">
                  <c:v>586439.99999987427</c:v>
                </c:pt>
              </c:numCache>
            </c:numRef>
          </c:xVal>
          <c:yVal>
            <c:numRef>
              <c:f>ZW2_Cons!$H$101:$H$117</c:f>
              <c:numCache>
                <c:formatCode>General</c:formatCode>
                <c:ptCount val="17"/>
                <c:pt idx="1">
                  <c:v>100</c:v>
                </c:pt>
                <c:pt idx="2">
                  <c:v>97.333333333333343</c:v>
                </c:pt>
                <c:pt idx="3">
                  <c:v>96</c:v>
                </c:pt>
                <c:pt idx="4">
                  <c:v>92.533333333333346</c:v>
                </c:pt>
                <c:pt idx="5">
                  <c:v>89.066666666666663</c:v>
                </c:pt>
                <c:pt idx="6">
                  <c:v>80.800000000000011</c:v>
                </c:pt>
                <c:pt idx="7">
                  <c:v>64.8</c:v>
                </c:pt>
                <c:pt idx="8">
                  <c:v>47.199999999999996</c:v>
                </c:pt>
                <c:pt idx="9">
                  <c:v>43.2</c:v>
                </c:pt>
                <c:pt idx="10">
                  <c:v>40.266666666666666</c:v>
                </c:pt>
                <c:pt idx="11">
                  <c:v>30.4</c:v>
                </c:pt>
                <c:pt idx="12">
                  <c:v>28.000000000000004</c:v>
                </c:pt>
                <c:pt idx="13">
                  <c:v>25.333333333333336</c:v>
                </c:pt>
                <c:pt idx="14">
                  <c:v>23.466666666666669</c:v>
                </c:pt>
                <c:pt idx="15">
                  <c:v>23.2</c:v>
                </c:pt>
                <c:pt idx="16">
                  <c:v>23.2</c:v>
                </c:pt>
              </c:numCache>
            </c:numRef>
          </c:yVal>
          <c:smooth val="0"/>
          <c:extLst>
            <c:ext xmlns:c16="http://schemas.microsoft.com/office/drawing/2014/chart" uri="{C3380CC4-5D6E-409C-BE32-E72D297353CC}">
              <c16:uniqueId val="{00000003-75C3-48E8-BD7E-314B9E76CA8E}"/>
            </c:ext>
          </c:extLst>
        </c:ser>
        <c:ser>
          <c:idx val="3"/>
          <c:order val="4"/>
          <c:tx>
            <c:strRef>
              <c:f>GR1_Cons!$A$195</c:f>
              <c:strCache>
                <c:ptCount val="1"/>
                <c:pt idx="0">
                  <c:v>200 kg/m3</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ZW2_Cons!$E$132:$E$147</c:f>
              <c:numCache>
                <c:formatCode>General</c:formatCode>
                <c:ptCount val="16"/>
                <c:pt idx="1">
                  <c:v>60.000000195577741</c:v>
                </c:pt>
                <c:pt idx="2">
                  <c:v>300.00000034924597</c:v>
                </c:pt>
                <c:pt idx="3">
                  <c:v>600.00000006984919</c:v>
                </c:pt>
                <c:pt idx="4">
                  <c:v>900.00000041909516</c:v>
                </c:pt>
                <c:pt idx="5">
                  <c:v>1800.0000002095476</c:v>
                </c:pt>
                <c:pt idx="6">
                  <c:v>3720.0000001816079</c:v>
                </c:pt>
                <c:pt idx="7">
                  <c:v>7319.9999999720603</c:v>
                </c:pt>
                <c:pt idx="8">
                  <c:v>10920.000000391155</c:v>
                </c:pt>
                <c:pt idx="9">
                  <c:v>14940.000000293367</c:v>
                </c:pt>
                <c:pt idx="10">
                  <c:v>68039.999999874271</c:v>
                </c:pt>
                <c:pt idx="11">
                  <c:v>98460.000000335276</c:v>
                </c:pt>
                <c:pt idx="12">
                  <c:v>154560.00000026543</c:v>
                </c:pt>
                <c:pt idx="13">
                  <c:v>413760.00000026543</c:v>
                </c:pt>
                <c:pt idx="14">
                  <c:v>501060.00000005588</c:v>
                </c:pt>
                <c:pt idx="15">
                  <c:v>586560.00000026543</c:v>
                </c:pt>
              </c:numCache>
            </c:numRef>
          </c:xVal>
          <c:yVal>
            <c:numRef>
              <c:f>ZW2_Cons!$H$132:$H$147</c:f>
              <c:numCache>
                <c:formatCode>General</c:formatCode>
                <c:ptCount val="16"/>
                <c:pt idx="1">
                  <c:v>100</c:v>
                </c:pt>
                <c:pt idx="2">
                  <c:v>100</c:v>
                </c:pt>
                <c:pt idx="3">
                  <c:v>100</c:v>
                </c:pt>
                <c:pt idx="4">
                  <c:v>100</c:v>
                </c:pt>
                <c:pt idx="5">
                  <c:v>99.465240641711233</c:v>
                </c:pt>
                <c:pt idx="6">
                  <c:v>97.860962566844918</c:v>
                </c:pt>
                <c:pt idx="7">
                  <c:v>72.192513368983953</c:v>
                </c:pt>
                <c:pt idx="8">
                  <c:v>63.903743315508024</c:v>
                </c:pt>
                <c:pt idx="9">
                  <c:v>60.695187165775401</c:v>
                </c:pt>
                <c:pt idx="10">
                  <c:v>50</c:v>
                </c:pt>
                <c:pt idx="11">
                  <c:v>47.058823529411768</c:v>
                </c:pt>
                <c:pt idx="12">
                  <c:v>43.44919786096257</c:v>
                </c:pt>
                <c:pt idx="13">
                  <c:v>40.641711229946523</c:v>
                </c:pt>
                <c:pt idx="14">
                  <c:v>40.37433155080214</c:v>
                </c:pt>
                <c:pt idx="15">
                  <c:v>40.106951871657756</c:v>
                </c:pt>
              </c:numCache>
            </c:numRef>
          </c:yVal>
          <c:smooth val="0"/>
          <c:extLst>
            <c:ext xmlns:c16="http://schemas.microsoft.com/office/drawing/2014/chart" uri="{C3380CC4-5D6E-409C-BE32-E72D297353CC}">
              <c16:uniqueId val="{00000004-75C3-48E8-BD7E-314B9E76CA8E}"/>
            </c:ext>
          </c:extLst>
        </c:ser>
        <c:ser>
          <c:idx val="4"/>
          <c:order val="5"/>
          <c:tx>
            <c:strRef>
              <c:f>GR1_Cons!$A$196</c:f>
              <c:strCache>
                <c:ptCount val="1"/>
                <c:pt idx="0">
                  <c:v>300 kg/m3</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ZW2_Cons!$E$162:$E$177</c:f>
              <c:numCache>
                <c:formatCode>General</c:formatCode>
                <c:ptCount val="16"/>
                <c:pt idx="1">
                  <c:v>60.000000195577741</c:v>
                </c:pt>
                <c:pt idx="2">
                  <c:v>359.99999991618097</c:v>
                </c:pt>
                <c:pt idx="3">
                  <c:v>600.00000006984919</c:v>
                </c:pt>
                <c:pt idx="4">
                  <c:v>899.99999979045242</c:v>
                </c:pt>
                <c:pt idx="5">
                  <c:v>1800.0000002095476</c:v>
                </c:pt>
                <c:pt idx="6">
                  <c:v>3900.0000001396984</c:v>
                </c:pt>
                <c:pt idx="7">
                  <c:v>7499.9999999301508</c:v>
                </c:pt>
                <c:pt idx="8">
                  <c:v>11100.000000349246</c:v>
                </c:pt>
                <c:pt idx="9">
                  <c:v>15120.000000251457</c:v>
                </c:pt>
                <c:pt idx="10">
                  <c:v>68219.999999832362</c:v>
                </c:pt>
                <c:pt idx="11">
                  <c:v>98640.000000293367</c:v>
                </c:pt>
                <c:pt idx="12">
                  <c:v>154740.00000022352</c:v>
                </c:pt>
                <c:pt idx="13">
                  <c:v>413940.00000022352</c:v>
                </c:pt>
                <c:pt idx="14">
                  <c:v>501240.00000001397</c:v>
                </c:pt>
                <c:pt idx="15">
                  <c:v>586740.00000022352</c:v>
                </c:pt>
              </c:numCache>
            </c:numRef>
          </c:xVal>
          <c:yVal>
            <c:numRef>
              <c:f>ZW2_Cons!$H$162:$H$177</c:f>
              <c:numCache>
                <c:formatCode>General</c:formatCode>
                <c:ptCount val="16"/>
                <c:pt idx="1">
                  <c:v>100</c:v>
                </c:pt>
                <c:pt idx="2">
                  <c:v>100</c:v>
                </c:pt>
                <c:pt idx="3">
                  <c:v>100</c:v>
                </c:pt>
                <c:pt idx="4">
                  <c:v>100</c:v>
                </c:pt>
                <c:pt idx="5">
                  <c:v>100</c:v>
                </c:pt>
                <c:pt idx="6">
                  <c:v>100</c:v>
                </c:pt>
                <c:pt idx="7">
                  <c:v>99.733333333333334</c:v>
                </c:pt>
                <c:pt idx="8">
                  <c:v>99.466666666666654</c:v>
                </c:pt>
                <c:pt idx="9">
                  <c:v>99.466666666666654</c:v>
                </c:pt>
                <c:pt idx="10">
                  <c:v>94.666666666666671</c:v>
                </c:pt>
                <c:pt idx="11">
                  <c:v>90.666666666666657</c:v>
                </c:pt>
                <c:pt idx="12">
                  <c:v>83.73333333333332</c:v>
                </c:pt>
                <c:pt idx="13">
                  <c:v>62.13333333333334</c:v>
                </c:pt>
                <c:pt idx="14">
                  <c:v>60.266666666666666</c:v>
                </c:pt>
                <c:pt idx="15">
                  <c:v>58.933333333333337</c:v>
                </c:pt>
              </c:numCache>
            </c:numRef>
          </c:yVal>
          <c:smooth val="0"/>
          <c:extLst>
            <c:ext xmlns:c16="http://schemas.microsoft.com/office/drawing/2014/chart" uri="{C3380CC4-5D6E-409C-BE32-E72D297353CC}">
              <c16:uniqueId val="{00000005-75C3-48E8-BD7E-314B9E76CA8E}"/>
            </c:ext>
          </c:extLst>
        </c:ser>
        <c:ser>
          <c:idx val="5"/>
          <c:order val="6"/>
          <c:tx>
            <c:v>Contraction point line</c:v>
          </c:tx>
          <c:spPr>
            <a:ln w="19050" cap="rnd">
              <a:solidFill>
                <a:schemeClr val="tx1"/>
              </a:solidFill>
              <a:prstDash val="dash"/>
              <a:round/>
            </a:ln>
            <a:effectLst/>
          </c:spPr>
          <c:marker>
            <c:symbol val="circle"/>
            <c:size val="5"/>
            <c:spPr>
              <a:noFill/>
              <a:ln w="9525">
                <a:noFill/>
              </a:ln>
              <a:effectLst/>
            </c:spPr>
          </c:marker>
          <c:xVal>
            <c:numRef>
              <c:f>ZW2_Cons!$B$183:$B$188</c:f>
              <c:numCache>
                <c:formatCode>General</c:formatCode>
                <c:ptCount val="6"/>
                <c:pt idx="0">
                  <c:v>540.00000050291419</c:v>
                </c:pt>
                <c:pt idx="1">
                  <c:v>900.00000041909516</c:v>
                </c:pt>
                <c:pt idx="2">
                  <c:v>3600.0000004190952</c:v>
                </c:pt>
                <c:pt idx="3">
                  <c:v>7199.9999995809048</c:v>
                </c:pt>
                <c:pt idx="4">
                  <c:v>10920.000000391155</c:v>
                </c:pt>
              </c:numCache>
            </c:numRef>
          </c:xVal>
          <c:yVal>
            <c:numRef>
              <c:f>ZW2_Cons!$C$183:$C$188</c:f>
              <c:numCache>
                <c:formatCode>General</c:formatCode>
                <c:ptCount val="6"/>
                <c:pt idx="0">
                  <c:v>10.079575596816975</c:v>
                </c:pt>
                <c:pt idx="1">
                  <c:v>22.047244094488189</c:v>
                </c:pt>
                <c:pt idx="2">
                  <c:v>35.733333333333334</c:v>
                </c:pt>
                <c:pt idx="3">
                  <c:v>47.199999999999996</c:v>
                </c:pt>
                <c:pt idx="4">
                  <c:v>63.903743315508024</c:v>
                </c:pt>
              </c:numCache>
            </c:numRef>
          </c:yVal>
          <c:smooth val="0"/>
          <c:extLst>
            <c:ext xmlns:c16="http://schemas.microsoft.com/office/drawing/2014/chart" uri="{C3380CC4-5D6E-409C-BE32-E72D297353CC}">
              <c16:uniqueId val="{00000006-75C3-48E8-BD7E-314B9E76CA8E}"/>
            </c:ext>
          </c:extLst>
        </c:ser>
        <c:dLbls>
          <c:showLegendKey val="0"/>
          <c:showVal val="0"/>
          <c:showCatName val="0"/>
          <c:showSerName val="0"/>
          <c:showPercent val="0"/>
          <c:showBubbleSize val="0"/>
        </c:dLbls>
        <c:axId val="909220367"/>
        <c:axId val="909220783"/>
      </c:scatterChart>
      <c:valAx>
        <c:axId val="909220367"/>
        <c:scaling>
          <c:logBase val="10"/>
          <c:orientation val="minMax"/>
          <c:min val="10"/>
        </c:scaling>
        <c:delete val="0"/>
        <c:axPos val="b"/>
        <c:majorGridlines>
          <c:spPr>
            <a:ln w="25400" cap="flat" cmpd="sng" algn="ctr">
              <a:solidFill>
                <a:schemeClr val="tx1"/>
              </a:solidFill>
              <a:round/>
            </a:ln>
            <a:effectLst/>
          </c:spPr>
        </c:majorGridlines>
        <c:minorGridlines>
          <c:spPr>
            <a:ln w="9525" cap="flat" cmpd="sng" algn="ctr">
              <a:gradFill flip="none" rotWithShape="1">
                <a:gsLst>
                  <a:gs pos="0">
                    <a:schemeClr val="bg1">
                      <a:lumMod val="75000"/>
                    </a:schemeClr>
                  </a:gs>
                  <a:gs pos="23000">
                    <a:schemeClr val="bg1">
                      <a:lumMod val="65000"/>
                    </a:schemeClr>
                  </a:gs>
                  <a:gs pos="69000">
                    <a:schemeClr val="bg1">
                      <a:lumMod val="50000"/>
                    </a:schemeClr>
                  </a:gs>
                  <a:gs pos="97000">
                    <a:schemeClr val="tx1">
                      <a:lumMod val="65000"/>
                      <a:lumOff val="35000"/>
                    </a:schemeClr>
                  </a:gs>
                </a:gsLst>
                <a:path path="circle">
                  <a:fillToRect l="100000" t="100000"/>
                </a:path>
                <a:tileRect r="-100000" b="-100000"/>
              </a:gradFill>
              <a:round/>
            </a:ln>
            <a:effectLst/>
          </c:spPr>
        </c:minorGridlines>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nl-NL" sz="1050">
                    <a:latin typeface="Segoe UI" panose="020B0502040204020203" pitchFamily="34" charset="0"/>
                    <a:cs typeface="Segoe UI" panose="020B0502040204020203" pitchFamily="34" charset="0"/>
                  </a:rPr>
                  <a:t>Time (s)</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crossAx val="909220783"/>
        <c:crosses val="autoZero"/>
        <c:crossBetween val="midCat"/>
        <c:majorUnit val="10"/>
        <c:minorUnit val="10"/>
      </c:valAx>
      <c:valAx>
        <c:axId val="909220783"/>
        <c:scaling>
          <c:orientation val="minMax"/>
          <c:max val="105"/>
          <c:min val="0"/>
        </c:scaling>
        <c:delete val="0"/>
        <c:axPos val="l"/>
        <c:majorGridlines>
          <c:spPr>
            <a:ln w="25400" cap="flat" cmpd="sng" algn="ctr">
              <a:solidFill>
                <a:schemeClr val="tx1"/>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nl-NL" sz="1050">
                    <a:latin typeface="Segoe UI" panose="020B0502040204020203" pitchFamily="34" charset="0"/>
                    <a:cs typeface="Segoe UI" panose="020B0502040204020203" pitchFamily="34" charset="0"/>
                  </a:rPr>
                  <a:t>Ratio Sediment height/water height (%)</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crossAx val="909220367"/>
        <c:crossesAt val="1.0000000000000002E-2"/>
        <c:crossBetween val="midCat"/>
      </c:valAx>
      <c:spPr>
        <a:noFill/>
        <a:ln>
          <a:noFill/>
        </a:ln>
        <a:effectLst/>
      </c:spPr>
    </c:plotArea>
    <c:legend>
      <c:legendPos val="r"/>
      <c:layout>
        <c:manualLayout>
          <c:xMode val="edge"/>
          <c:yMode val="edge"/>
          <c:x val="9.488850970516613E-2"/>
          <c:y val="0.5161644186846196"/>
          <c:w val="0.20000308436993031"/>
          <c:h val="0.33522458811292138"/>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40" b="0" i="0" u="none" strike="noStrike" kern="1200" spc="0" baseline="0">
                <a:solidFill>
                  <a:sysClr val="windowText" lastClr="000000"/>
                </a:solidFill>
                <a:latin typeface="+mn-lt"/>
                <a:ea typeface="+mn-ea"/>
                <a:cs typeface="+mn-cs"/>
              </a:defRPr>
            </a:pPr>
            <a:r>
              <a:rPr lang="en-US"/>
              <a:t>Sample SO3, sand%=57%</a:t>
            </a:r>
          </a:p>
        </c:rich>
      </c:tx>
      <c:overlay val="0"/>
      <c:spPr>
        <a:noFill/>
        <a:ln>
          <a:noFill/>
        </a:ln>
        <a:effectLst/>
      </c:spPr>
      <c:txPr>
        <a:bodyPr rot="0" spcFirstLastPara="1" vertOverflow="ellipsis" vert="horz" wrap="square" anchor="ctr" anchorCtr="1"/>
        <a:lstStyle/>
        <a:p>
          <a:pPr>
            <a:defRPr lang="en-US" sz="1440" b="0" i="0" u="none" strike="noStrike" kern="1200" spc="0" baseline="0">
              <a:solidFill>
                <a:sysClr val="windowText" lastClr="000000"/>
              </a:solidFill>
              <a:latin typeface="+mn-lt"/>
              <a:ea typeface="+mn-ea"/>
              <a:cs typeface="+mn-cs"/>
            </a:defRPr>
          </a:pPr>
          <a:endParaRPr lang="nl-NL"/>
        </a:p>
      </c:txPr>
    </c:title>
    <c:autoTitleDeleted val="0"/>
    <c:plotArea>
      <c:layout>
        <c:manualLayout>
          <c:layoutTarget val="inner"/>
          <c:xMode val="edge"/>
          <c:yMode val="edge"/>
          <c:x val="0.10593008142352812"/>
          <c:y val="0.11627448586191419"/>
          <c:w val="0.85121581846997563"/>
          <c:h val="0.74455926869730293"/>
        </c:manualLayout>
      </c:layout>
      <c:scatterChart>
        <c:scatterStyle val="lineMarker"/>
        <c:varyColors val="0"/>
        <c:ser>
          <c:idx val="0"/>
          <c:order val="0"/>
          <c:tx>
            <c:v>10 kg/m3</c:v>
          </c:tx>
          <c:spPr>
            <a:ln w="19050" cap="rnd">
              <a:solidFill>
                <a:srgbClr val="FF0000"/>
              </a:solidFill>
              <a:round/>
            </a:ln>
            <a:effectLst/>
          </c:spPr>
          <c:marker>
            <c:symbol val="circle"/>
            <c:size val="5"/>
            <c:spPr>
              <a:solidFill>
                <a:srgbClr val="FF0000"/>
              </a:solidFill>
              <a:ln w="19050">
                <a:solidFill>
                  <a:srgbClr val="FF0000"/>
                </a:solidFill>
              </a:ln>
              <a:effectLst/>
            </c:spPr>
          </c:marker>
          <c:xVal>
            <c:numRef>
              <c:f>[2]C10!$E$11:$E$29</c:f>
              <c:numCache>
                <c:formatCode>General</c:formatCode>
                <c:ptCount val="19"/>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86460.000000195578</c:v>
                </c:pt>
                <c:pt idx="12">
                  <c:v>105239.99999980442</c:v>
                </c:pt>
                <c:pt idx="13">
                  <c:v>173699.99999979045</c:v>
                </c:pt>
                <c:pt idx="14">
                  <c:v>258840.00000008382</c:v>
                </c:pt>
                <c:pt idx="15">
                  <c:v>516179.99999967869</c:v>
                </c:pt>
                <c:pt idx="16">
                  <c:v>599579.99999995809</c:v>
                </c:pt>
                <c:pt idx="17">
                  <c:v>689459.99999998603</c:v>
                </c:pt>
                <c:pt idx="18">
                  <c:v>870539.99999994412</c:v>
                </c:pt>
              </c:numCache>
            </c:numRef>
          </c:xVal>
          <c:yVal>
            <c:numRef>
              <c:f>[2]C10!$H$11:$H$29</c:f>
              <c:numCache>
                <c:formatCode>General</c:formatCode>
                <c:ptCount val="19"/>
                <c:pt idx="0">
                  <c:v>100</c:v>
                </c:pt>
                <c:pt idx="1">
                  <c:v>100</c:v>
                </c:pt>
                <c:pt idx="2">
                  <c:v>98.240469208211138</c:v>
                </c:pt>
                <c:pt idx="3">
                  <c:v>3.225806451612903</c:v>
                </c:pt>
                <c:pt idx="4">
                  <c:v>3.225806451612903</c:v>
                </c:pt>
                <c:pt idx="5">
                  <c:v>3.5190615835777121</c:v>
                </c:pt>
                <c:pt idx="6">
                  <c:v>3.8123167155425222</c:v>
                </c:pt>
                <c:pt idx="7">
                  <c:v>3.8123167155425222</c:v>
                </c:pt>
                <c:pt idx="8">
                  <c:v>3.8123167155425222</c:v>
                </c:pt>
                <c:pt idx="9">
                  <c:v>3.8123167155425222</c:v>
                </c:pt>
                <c:pt idx="10">
                  <c:v>3.8123167155425222</c:v>
                </c:pt>
                <c:pt idx="11">
                  <c:v>3.5190615835777121</c:v>
                </c:pt>
                <c:pt idx="12">
                  <c:v>3.5190615835777121</c:v>
                </c:pt>
                <c:pt idx="13">
                  <c:v>3.3724340175953076</c:v>
                </c:pt>
                <c:pt idx="14">
                  <c:v>3.225806451612903</c:v>
                </c:pt>
                <c:pt idx="15">
                  <c:v>2.9325513196480935</c:v>
                </c:pt>
                <c:pt idx="16">
                  <c:v>2.6392961876832843</c:v>
                </c:pt>
                <c:pt idx="17">
                  <c:v>2.6392961876832843</c:v>
                </c:pt>
                <c:pt idx="18">
                  <c:v>2.6392961876832843</c:v>
                </c:pt>
              </c:numCache>
            </c:numRef>
          </c:yVal>
          <c:smooth val="0"/>
          <c:extLst>
            <c:ext xmlns:c16="http://schemas.microsoft.com/office/drawing/2014/chart" uri="{C3380CC4-5D6E-409C-BE32-E72D297353CC}">
              <c16:uniqueId val="{00000000-29EC-4180-B6A5-B927B6E25704}"/>
            </c:ext>
          </c:extLst>
        </c:ser>
        <c:ser>
          <c:idx val="1"/>
          <c:order val="1"/>
          <c:tx>
            <c:v>20 kg/m3</c:v>
          </c:tx>
          <c:spPr>
            <a:ln w="19050" cap="rnd">
              <a:solidFill>
                <a:schemeClr val="accent2"/>
              </a:solidFill>
              <a:round/>
            </a:ln>
            <a:effectLst/>
          </c:spPr>
          <c:marker>
            <c:symbol val="circle"/>
            <c:size val="5"/>
            <c:spPr>
              <a:solidFill>
                <a:schemeClr val="accent2"/>
              </a:solidFill>
              <a:ln w="19050">
                <a:solidFill>
                  <a:schemeClr val="accent2"/>
                </a:solidFill>
              </a:ln>
              <a:effectLst/>
            </c:spPr>
          </c:marker>
          <c:xVal>
            <c:numRef>
              <c:f>[2]C20!$F$11:$F$34</c:f>
              <c:numCache>
                <c:formatCode>General</c:formatCode>
                <c:ptCount val="24"/>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86520.000000391155</c:v>
                </c:pt>
                <c:pt idx="12">
                  <c:v>105300</c:v>
                </c:pt>
                <c:pt idx="13">
                  <c:v>173759.99999998603</c:v>
                </c:pt>
                <c:pt idx="14">
                  <c:v>258900.0000002794</c:v>
                </c:pt>
                <c:pt idx="15">
                  <c:v>516239.99999987427</c:v>
                </c:pt>
                <c:pt idx="16">
                  <c:v>599640.00000015367</c:v>
                </c:pt>
                <c:pt idx="17">
                  <c:v>689520.00000018161</c:v>
                </c:pt>
                <c:pt idx="18">
                  <c:v>870600.0000001397</c:v>
                </c:pt>
              </c:numCache>
            </c:numRef>
          </c:xVal>
          <c:yVal>
            <c:numRef>
              <c:f>[2]C20!$I$11:$I$34</c:f>
              <c:numCache>
                <c:formatCode>General</c:formatCode>
                <c:ptCount val="24"/>
                <c:pt idx="0">
                  <c:v>100</c:v>
                </c:pt>
                <c:pt idx="1">
                  <c:v>100</c:v>
                </c:pt>
                <c:pt idx="2">
                  <c:v>80.882352941176478</c:v>
                </c:pt>
                <c:pt idx="3">
                  <c:v>9.5588235294117645</c:v>
                </c:pt>
                <c:pt idx="4">
                  <c:v>8.6764705882352953</c:v>
                </c:pt>
                <c:pt idx="5">
                  <c:v>7.3529411764705888</c:v>
                </c:pt>
                <c:pt idx="6">
                  <c:v>6.7647058823529411</c:v>
                </c:pt>
                <c:pt idx="7">
                  <c:v>6.4705882352941186</c:v>
                </c:pt>
                <c:pt idx="8">
                  <c:v>6.1764705882352944</c:v>
                </c:pt>
                <c:pt idx="9">
                  <c:v>6.1764705882352944</c:v>
                </c:pt>
                <c:pt idx="10">
                  <c:v>5.8823529411764701</c:v>
                </c:pt>
                <c:pt idx="11">
                  <c:v>5.5882352941176467</c:v>
                </c:pt>
                <c:pt idx="12">
                  <c:v>5.4411764705882355</c:v>
                </c:pt>
                <c:pt idx="13">
                  <c:v>5.2941176470588234</c:v>
                </c:pt>
                <c:pt idx="14">
                  <c:v>5</c:v>
                </c:pt>
                <c:pt idx="15">
                  <c:v>4.4117647058823533</c:v>
                </c:pt>
                <c:pt idx="16">
                  <c:v>4.117647058823529</c:v>
                </c:pt>
                <c:pt idx="17">
                  <c:v>4.117647058823529</c:v>
                </c:pt>
                <c:pt idx="18">
                  <c:v>4.117647058823529</c:v>
                </c:pt>
              </c:numCache>
            </c:numRef>
          </c:yVal>
          <c:smooth val="0"/>
          <c:extLst>
            <c:ext xmlns:c16="http://schemas.microsoft.com/office/drawing/2014/chart" uri="{C3380CC4-5D6E-409C-BE32-E72D297353CC}">
              <c16:uniqueId val="{00000001-29EC-4180-B6A5-B927B6E25704}"/>
            </c:ext>
          </c:extLst>
        </c:ser>
        <c:ser>
          <c:idx val="2"/>
          <c:order val="2"/>
          <c:tx>
            <c:v>50 kg/m3</c:v>
          </c:tx>
          <c:spPr>
            <a:ln w="19050" cap="rnd">
              <a:solidFill>
                <a:schemeClr val="accent3"/>
              </a:solidFill>
              <a:round/>
            </a:ln>
            <a:effectLst/>
          </c:spPr>
          <c:marker>
            <c:symbol val="circle"/>
            <c:size val="5"/>
            <c:spPr>
              <a:solidFill>
                <a:schemeClr val="accent3"/>
              </a:solidFill>
              <a:ln w="19050">
                <a:solidFill>
                  <a:schemeClr val="accent3"/>
                </a:solidFill>
              </a:ln>
              <a:effectLst/>
            </c:spPr>
          </c:marker>
          <c:xVal>
            <c:numRef>
              <c:f>[2]C50!$F$11:$F$29</c:f>
              <c:numCache>
                <c:formatCode>General</c:formatCode>
                <c:ptCount val="19"/>
                <c:pt idx="0">
                  <c:v>0</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86580.000000586733</c:v>
                </c:pt>
                <c:pt idx="12">
                  <c:v>105360.00000019558</c:v>
                </c:pt>
                <c:pt idx="13">
                  <c:v>173820.00000018161</c:v>
                </c:pt>
                <c:pt idx="14">
                  <c:v>258960.00000047497</c:v>
                </c:pt>
                <c:pt idx="15">
                  <c:v>516300.00000006985</c:v>
                </c:pt>
                <c:pt idx="16">
                  <c:v>599700.00000034925</c:v>
                </c:pt>
                <c:pt idx="17">
                  <c:v>689580.00000037719</c:v>
                </c:pt>
                <c:pt idx="18">
                  <c:v>870660.00000033528</c:v>
                </c:pt>
              </c:numCache>
            </c:numRef>
          </c:xVal>
          <c:yVal>
            <c:numRef>
              <c:f>[2]C50!$I$11:$I$29</c:f>
              <c:numCache>
                <c:formatCode>General</c:formatCode>
                <c:ptCount val="19"/>
                <c:pt idx="0">
                  <c:v>99.999999999999972</c:v>
                </c:pt>
                <c:pt idx="1">
                  <c:v>99.410029498525063</c:v>
                </c:pt>
                <c:pt idx="2">
                  <c:v>73.746312684365762</c:v>
                </c:pt>
                <c:pt idx="3">
                  <c:v>51.032448377581105</c:v>
                </c:pt>
                <c:pt idx="4">
                  <c:v>37.610619469026538</c:v>
                </c:pt>
                <c:pt idx="5">
                  <c:v>24.778761061946895</c:v>
                </c:pt>
                <c:pt idx="6">
                  <c:v>20.058997050147482</c:v>
                </c:pt>
                <c:pt idx="7">
                  <c:v>16.519174041297937</c:v>
                </c:pt>
                <c:pt idx="8">
                  <c:v>14.454277286135685</c:v>
                </c:pt>
                <c:pt idx="9">
                  <c:v>13.864306784660773</c:v>
                </c:pt>
                <c:pt idx="10">
                  <c:v>13.274336283185839</c:v>
                </c:pt>
                <c:pt idx="11">
                  <c:v>11.799410029498523</c:v>
                </c:pt>
                <c:pt idx="12">
                  <c:v>11.504424778761056</c:v>
                </c:pt>
                <c:pt idx="13">
                  <c:v>10.914454277286142</c:v>
                </c:pt>
                <c:pt idx="14">
                  <c:v>10.324483775811208</c:v>
                </c:pt>
                <c:pt idx="15">
                  <c:v>9.439528023598827</c:v>
                </c:pt>
                <c:pt idx="16">
                  <c:v>9.439528023598827</c:v>
                </c:pt>
                <c:pt idx="17">
                  <c:v>9.439528023598827</c:v>
                </c:pt>
                <c:pt idx="18">
                  <c:v>9.1445427728613602</c:v>
                </c:pt>
              </c:numCache>
            </c:numRef>
          </c:yVal>
          <c:smooth val="0"/>
          <c:extLst>
            <c:ext xmlns:c16="http://schemas.microsoft.com/office/drawing/2014/chart" uri="{C3380CC4-5D6E-409C-BE32-E72D297353CC}">
              <c16:uniqueId val="{00000002-29EC-4180-B6A5-B927B6E25704}"/>
            </c:ext>
          </c:extLst>
        </c:ser>
        <c:ser>
          <c:idx val="3"/>
          <c:order val="3"/>
          <c:tx>
            <c:v>100 kg/m3</c:v>
          </c:tx>
          <c:spPr>
            <a:ln w="19050" cap="rnd">
              <a:solidFill>
                <a:schemeClr val="accent4"/>
              </a:solidFill>
              <a:round/>
            </a:ln>
            <a:effectLst/>
          </c:spPr>
          <c:marker>
            <c:symbol val="circle"/>
            <c:size val="5"/>
            <c:spPr>
              <a:solidFill>
                <a:schemeClr val="accent4"/>
              </a:solidFill>
              <a:ln w="19050">
                <a:solidFill>
                  <a:schemeClr val="accent4"/>
                </a:solidFill>
              </a:ln>
              <a:effectLst/>
            </c:spPr>
          </c:marker>
          <c:xVal>
            <c:numRef>
              <c:f>[2]C100!$F$11:$F$29</c:f>
              <c:numCache>
                <c:formatCode>General</c:formatCode>
                <c:ptCount val="19"/>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86640.000000153668</c:v>
                </c:pt>
                <c:pt idx="12">
                  <c:v>105419.99999976251</c:v>
                </c:pt>
                <c:pt idx="13">
                  <c:v>173879.99999974854</c:v>
                </c:pt>
                <c:pt idx="14">
                  <c:v>259020.00000004191</c:v>
                </c:pt>
                <c:pt idx="15">
                  <c:v>516359.99999963678</c:v>
                </c:pt>
                <c:pt idx="16">
                  <c:v>599759.99999991618</c:v>
                </c:pt>
                <c:pt idx="17">
                  <c:v>689639.99999994412</c:v>
                </c:pt>
                <c:pt idx="18">
                  <c:v>870719.99999990221</c:v>
                </c:pt>
              </c:numCache>
            </c:numRef>
          </c:xVal>
          <c:yVal>
            <c:numRef>
              <c:f>[2]C100!$I$11:$I$29</c:f>
              <c:numCache>
                <c:formatCode>General</c:formatCode>
                <c:ptCount val="19"/>
                <c:pt idx="0">
                  <c:v>100</c:v>
                </c:pt>
                <c:pt idx="1">
                  <c:v>98.533724340175951</c:v>
                </c:pt>
                <c:pt idx="2">
                  <c:v>89.73607038123167</c:v>
                </c:pt>
                <c:pt idx="3">
                  <c:v>81.671554252199414</c:v>
                </c:pt>
                <c:pt idx="4">
                  <c:v>74.780058651026408</c:v>
                </c:pt>
                <c:pt idx="5">
                  <c:v>57.478005865102631</c:v>
                </c:pt>
                <c:pt idx="6">
                  <c:v>40.322580645161295</c:v>
                </c:pt>
                <c:pt idx="7">
                  <c:v>33.137829912023456</c:v>
                </c:pt>
                <c:pt idx="8">
                  <c:v>30.205278592375361</c:v>
                </c:pt>
                <c:pt idx="9">
                  <c:v>28.152492668621708</c:v>
                </c:pt>
                <c:pt idx="10">
                  <c:v>25.219941348973617</c:v>
                </c:pt>
                <c:pt idx="11">
                  <c:v>20.821114369501473</c:v>
                </c:pt>
                <c:pt idx="12">
                  <c:v>20.234604105571847</c:v>
                </c:pt>
                <c:pt idx="13">
                  <c:v>19.061583577712611</c:v>
                </c:pt>
                <c:pt idx="14">
                  <c:v>18.475073313782985</c:v>
                </c:pt>
                <c:pt idx="15">
                  <c:v>17.741935483870964</c:v>
                </c:pt>
                <c:pt idx="16">
                  <c:v>17.595307917888565</c:v>
                </c:pt>
                <c:pt idx="17">
                  <c:v>17.595307917888565</c:v>
                </c:pt>
                <c:pt idx="18">
                  <c:v>17.302052785923756</c:v>
                </c:pt>
              </c:numCache>
            </c:numRef>
          </c:yVal>
          <c:smooth val="0"/>
          <c:extLst>
            <c:ext xmlns:c16="http://schemas.microsoft.com/office/drawing/2014/chart" uri="{C3380CC4-5D6E-409C-BE32-E72D297353CC}">
              <c16:uniqueId val="{00000003-29EC-4180-B6A5-B927B6E25704}"/>
            </c:ext>
          </c:extLst>
        </c:ser>
        <c:ser>
          <c:idx val="4"/>
          <c:order val="4"/>
          <c:tx>
            <c:v>200 kg/m3</c:v>
          </c:tx>
          <c:spPr>
            <a:ln w="19050" cap="rnd">
              <a:solidFill>
                <a:schemeClr val="accent5"/>
              </a:solidFill>
              <a:round/>
            </a:ln>
            <a:effectLst/>
          </c:spPr>
          <c:marker>
            <c:symbol val="circle"/>
            <c:size val="5"/>
            <c:spPr>
              <a:solidFill>
                <a:schemeClr val="accent5"/>
              </a:solidFill>
              <a:ln w="19050">
                <a:solidFill>
                  <a:schemeClr val="accent5"/>
                </a:solidFill>
              </a:ln>
              <a:effectLst/>
            </c:spPr>
          </c:marker>
          <c:xVal>
            <c:numRef>
              <c:f>[2]C200!$E$11:$E$29</c:f>
              <c:numCache>
                <c:formatCode>General</c:formatCode>
                <c:ptCount val="19"/>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86700.000000349246</c:v>
                </c:pt>
                <c:pt idx="12">
                  <c:v>105479.99999995809</c:v>
                </c:pt>
                <c:pt idx="13">
                  <c:v>173939.99999994412</c:v>
                </c:pt>
                <c:pt idx="14">
                  <c:v>259080.00000023749</c:v>
                </c:pt>
                <c:pt idx="15">
                  <c:v>516419.99999983236</c:v>
                </c:pt>
                <c:pt idx="16">
                  <c:v>599820.00000011176</c:v>
                </c:pt>
                <c:pt idx="17">
                  <c:v>689700.0000001397</c:v>
                </c:pt>
                <c:pt idx="18">
                  <c:v>870780.00000009779</c:v>
                </c:pt>
              </c:numCache>
            </c:numRef>
          </c:xVal>
          <c:yVal>
            <c:numRef>
              <c:f>[2]C200!$H$11:$H$29</c:f>
              <c:numCache>
                <c:formatCode>General</c:formatCode>
                <c:ptCount val="19"/>
                <c:pt idx="0">
                  <c:v>100</c:v>
                </c:pt>
                <c:pt idx="1">
                  <c:v>98.8472622478386</c:v>
                </c:pt>
                <c:pt idx="2">
                  <c:v>95.389048991354457</c:v>
                </c:pt>
                <c:pt idx="3">
                  <c:v>94.236311239193085</c:v>
                </c:pt>
                <c:pt idx="4">
                  <c:v>91.066282420749275</c:v>
                </c:pt>
                <c:pt idx="5">
                  <c:v>81.844380403458203</c:v>
                </c:pt>
                <c:pt idx="6">
                  <c:v>64.265129682997113</c:v>
                </c:pt>
                <c:pt idx="7">
                  <c:v>53.890489913544656</c:v>
                </c:pt>
                <c:pt idx="8">
                  <c:v>50.432276657060513</c:v>
                </c:pt>
                <c:pt idx="9">
                  <c:v>47.982708933717575</c:v>
                </c:pt>
                <c:pt idx="10">
                  <c:v>44.092219020172905</c:v>
                </c:pt>
                <c:pt idx="11">
                  <c:v>37.175792507204605</c:v>
                </c:pt>
                <c:pt idx="12">
                  <c:v>35.014409221902014</c:v>
                </c:pt>
                <c:pt idx="13">
                  <c:v>34.582132564841494</c:v>
                </c:pt>
                <c:pt idx="14">
                  <c:v>33.429394812680115</c:v>
                </c:pt>
                <c:pt idx="15">
                  <c:v>32.132564841498557</c:v>
                </c:pt>
                <c:pt idx="16">
                  <c:v>31.98847262247838</c:v>
                </c:pt>
                <c:pt idx="17">
                  <c:v>31.700288184438037</c:v>
                </c:pt>
                <c:pt idx="18">
                  <c:v>31.41210374639769</c:v>
                </c:pt>
              </c:numCache>
            </c:numRef>
          </c:yVal>
          <c:smooth val="0"/>
          <c:extLst>
            <c:ext xmlns:c16="http://schemas.microsoft.com/office/drawing/2014/chart" uri="{C3380CC4-5D6E-409C-BE32-E72D297353CC}">
              <c16:uniqueId val="{00000004-29EC-4180-B6A5-B927B6E25704}"/>
            </c:ext>
          </c:extLst>
        </c:ser>
        <c:ser>
          <c:idx val="5"/>
          <c:order val="5"/>
          <c:tx>
            <c:v>300 kg/m3</c:v>
          </c:tx>
          <c:spPr>
            <a:ln w="19050" cap="rnd">
              <a:solidFill>
                <a:schemeClr val="accent6"/>
              </a:solidFill>
              <a:round/>
            </a:ln>
            <a:effectLst/>
          </c:spPr>
          <c:marker>
            <c:symbol val="circle"/>
            <c:size val="5"/>
            <c:spPr>
              <a:solidFill>
                <a:schemeClr val="accent6"/>
              </a:solidFill>
              <a:ln w="19050">
                <a:solidFill>
                  <a:schemeClr val="accent6"/>
                </a:solidFill>
              </a:ln>
              <a:effectLst/>
            </c:spPr>
          </c:marker>
          <c:xVal>
            <c:numRef>
              <c:f>[2]C300!$E$11:$E$29</c:f>
              <c:numCache>
                <c:formatCode>General</c:formatCode>
                <c:ptCount val="19"/>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86760.000000544824</c:v>
                </c:pt>
                <c:pt idx="12">
                  <c:v>105540.00000015367</c:v>
                </c:pt>
                <c:pt idx="13">
                  <c:v>174000.0000001397</c:v>
                </c:pt>
                <c:pt idx="14">
                  <c:v>259140.00000043306</c:v>
                </c:pt>
                <c:pt idx="15">
                  <c:v>516480.00000002794</c:v>
                </c:pt>
                <c:pt idx="16">
                  <c:v>599880.00000030734</c:v>
                </c:pt>
                <c:pt idx="17">
                  <c:v>689760.00000033528</c:v>
                </c:pt>
                <c:pt idx="18">
                  <c:v>870840.00000029337</c:v>
                </c:pt>
              </c:numCache>
            </c:numRef>
          </c:xVal>
          <c:yVal>
            <c:numRef>
              <c:f>[2]C300!$H$11:$H$29</c:f>
              <c:numCache>
                <c:formatCode>General</c:formatCode>
                <c:ptCount val="19"/>
                <c:pt idx="0">
                  <c:v>100</c:v>
                </c:pt>
                <c:pt idx="1">
                  <c:v>100</c:v>
                </c:pt>
                <c:pt idx="2">
                  <c:v>99.701492537313428</c:v>
                </c:pt>
                <c:pt idx="3">
                  <c:v>98.805970149253724</c:v>
                </c:pt>
                <c:pt idx="4">
                  <c:v>97.313432835820905</c:v>
                </c:pt>
                <c:pt idx="5">
                  <c:v>91.940298507462686</c:v>
                </c:pt>
                <c:pt idx="6">
                  <c:v>81.791044776119406</c:v>
                </c:pt>
                <c:pt idx="7">
                  <c:v>68.656716417910445</c:v>
                </c:pt>
                <c:pt idx="8">
                  <c:v>65.074626865671647</c:v>
                </c:pt>
                <c:pt idx="9">
                  <c:v>62.68656716417911</c:v>
                </c:pt>
                <c:pt idx="10">
                  <c:v>58.805970149253724</c:v>
                </c:pt>
                <c:pt idx="11">
                  <c:v>51.343283582089548</c:v>
                </c:pt>
                <c:pt idx="12">
                  <c:v>50.447761194029852</c:v>
                </c:pt>
                <c:pt idx="13">
                  <c:v>48.059701492537314</c:v>
                </c:pt>
                <c:pt idx="14">
                  <c:v>46.865671641791039</c:v>
                </c:pt>
                <c:pt idx="15">
                  <c:v>45.373134328358205</c:v>
                </c:pt>
                <c:pt idx="16">
                  <c:v>45.07462686567164</c:v>
                </c:pt>
                <c:pt idx="17">
                  <c:v>45.07462686567164</c:v>
                </c:pt>
                <c:pt idx="18">
                  <c:v>44.776119402985074</c:v>
                </c:pt>
              </c:numCache>
            </c:numRef>
          </c:yVal>
          <c:smooth val="0"/>
          <c:extLst>
            <c:ext xmlns:c16="http://schemas.microsoft.com/office/drawing/2014/chart" uri="{C3380CC4-5D6E-409C-BE32-E72D297353CC}">
              <c16:uniqueId val="{00000005-29EC-4180-B6A5-B927B6E25704}"/>
            </c:ext>
          </c:extLst>
        </c:ser>
        <c:ser>
          <c:idx val="6"/>
          <c:order val="6"/>
          <c:tx>
            <c:v>Contraction point line</c:v>
          </c:tx>
          <c:spPr>
            <a:ln w="25400" cap="rnd">
              <a:solidFill>
                <a:sysClr val="windowText" lastClr="000000"/>
              </a:solidFill>
              <a:prstDash val="dash"/>
              <a:round/>
            </a:ln>
            <a:effectLst/>
          </c:spPr>
          <c:marker>
            <c:symbol val="circle"/>
            <c:size val="5"/>
            <c:spPr>
              <a:noFill/>
              <a:ln w="38100">
                <a:noFill/>
                <a:prstDash val="dash"/>
              </a:ln>
              <a:effectLst/>
            </c:spPr>
          </c:marker>
          <c:xVal>
            <c:numRef>
              <c:f>[2]Summary!$D$3:$D$8</c:f>
              <c:numCache>
                <c:formatCode>General</c:formatCode>
                <c:ptCount val="6"/>
                <c:pt idx="0">
                  <c:v>600.00000006984919</c:v>
                </c:pt>
                <c:pt idx="1">
                  <c:v>600.00000006984919</c:v>
                </c:pt>
                <c:pt idx="2">
                  <c:v>1800.0000002095476</c:v>
                </c:pt>
                <c:pt idx="3">
                  <c:v>3599.9999997904524</c:v>
                </c:pt>
                <c:pt idx="4">
                  <c:v>3599.9999997904524</c:v>
                </c:pt>
                <c:pt idx="5">
                  <c:v>7200.0000002095476</c:v>
                </c:pt>
              </c:numCache>
            </c:numRef>
          </c:xVal>
          <c:yVal>
            <c:numRef>
              <c:f>[2]Summary!$E$3:$E$8</c:f>
              <c:numCache>
                <c:formatCode>General</c:formatCode>
                <c:ptCount val="6"/>
                <c:pt idx="0">
                  <c:v>3.225806451612903</c:v>
                </c:pt>
                <c:pt idx="1">
                  <c:v>9.5588235294117645</c:v>
                </c:pt>
                <c:pt idx="2">
                  <c:v>24.778761061946895</c:v>
                </c:pt>
                <c:pt idx="3">
                  <c:v>40.322580645161295</c:v>
                </c:pt>
                <c:pt idx="4">
                  <c:v>64.265129682997113</c:v>
                </c:pt>
                <c:pt idx="5">
                  <c:v>68.656716417910445</c:v>
                </c:pt>
              </c:numCache>
            </c:numRef>
          </c:yVal>
          <c:smooth val="0"/>
          <c:extLst>
            <c:ext xmlns:c16="http://schemas.microsoft.com/office/drawing/2014/chart" uri="{C3380CC4-5D6E-409C-BE32-E72D297353CC}">
              <c16:uniqueId val="{00000006-29EC-4180-B6A5-B927B6E25704}"/>
            </c:ext>
          </c:extLst>
        </c:ser>
        <c:dLbls>
          <c:showLegendKey val="0"/>
          <c:showVal val="0"/>
          <c:showCatName val="0"/>
          <c:showSerName val="0"/>
          <c:showPercent val="0"/>
          <c:showBubbleSize val="0"/>
        </c:dLbls>
        <c:axId val="438520208"/>
        <c:axId val="438522168"/>
      </c:scatterChart>
      <c:valAx>
        <c:axId val="438520208"/>
        <c:scaling>
          <c:logBase val="10"/>
          <c:orientation val="minMax"/>
          <c:min val="10"/>
        </c:scaling>
        <c:delete val="0"/>
        <c:axPos val="b"/>
        <c:majorGridlines>
          <c:spPr>
            <a:ln w="25400" cap="flat" cmpd="sng" algn="ctr">
              <a:solidFill>
                <a:schemeClr val="tx1"/>
              </a:solidFill>
              <a:round/>
            </a:ln>
            <a:effectLst/>
          </c:spPr>
        </c:majorGridlines>
        <c:minorGridlines>
          <c:spPr>
            <a:ln w="9525" cap="flat" cmpd="sng" algn="ct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round/>
            </a:ln>
            <a:effectLst/>
          </c:spPr>
        </c:minorGridlines>
        <c:title>
          <c:tx>
            <c:rich>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r>
                  <a:rPr lang="nl-NL"/>
                  <a:t>Time (s)</a:t>
                </a:r>
              </a:p>
            </c:rich>
          </c:tx>
          <c:overlay val="0"/>
          <c:spPr>
            <a:noFill/>
            <a:ln>
              <a:noFill/>
            </a:ln>
            <a:effectLst/>
          </c:spPr>
          <c:txPr>
            <a:bodyPr rot="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crossAx val="438522168"/>
        <c:crosses val="autoZero"/>
        <c:crossBetween val="midCat"/>
      </c:valAx>
      <c:valAx>
        <c:axId val="438522168"/>
        <c:scaling>
          <c:orientation val="minMax"/>
          <c:max val="105"/>
          <c:min val="0"/>
        </c:scaling>
        <c:delete val="0"/>
        <c:axPos val="l"/>
        <c:majorGridlines>
          <c:spPr>
            <a:ln w="25400" cap="flat" cmpd="sng" algn="ctr">
              <a:solidFill>
                <a:schemeClr val="tx1"/>
              </a:solidFill>
              <a:round/>
            </a:ln>
            <a:effectLst/>
          </c:spPr>
        </c:majorGridlines>
        <c:title>
          <c:tx>
            <c:rich>
              <a:bodyPr rot="-54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r>
                  <a:rPr lang="nl-NL"/>
                  <a:t>Ratio sediment height/water height (%)</a:t>
                </a:r>
              </a:p>
            </c:rich>
          </c:tx>
          <c:overlay val="0"/>
          <c:spPr>
            <a:noFill/>
            <a:ln>
              <a:noFill/>
            </a:ln>
            <a:effectLst/>
          </c:spPr>
          <c:txPr>
            <a:bodyPr rot="-5400000" spcFirstLastPara="1" vertOverflow="ellipsis" vert="horz" wrap="square" anchor="ctr" anchorCtr="1"/>
            <a:lstStyle/>
            <a:p>
              <a:pPr>
                <a:defRPr lang="en-US" sz="12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lang="en-US" sz="1200" b="0" i="0" u="none" strike="noStrike" kern="1200" baseline="0">
                <a:solidFill>
                  <a:sysClr val="windowText" lastClr="000000"/>
                </a:solidFill>
                <a:latin typeface="+mn-lt"/>
                <a:ea typeface="+mn-ea"/>
                <a:cs typeface="+mn-cs"/>
              </a:defRPr>
            </a:pPr>
            <a:endParaRPr lang="nl-NL"/>
          </a:p>
        </c:txPr>
        <c:crossAx val="438520208"/>
        <c:crossesAt val="1.0000000000000002E-2"/>
        <c:crossBetween val="midCat"/>
      </c:valAx>
      <c:spPr>
        <a:noFill/>
        <a:ln w="76200">
          <a:noFill/>
        </a:ln>
        <a:effectLst/>
      </c:spPr>
    </c:plotArea>
    <c:legend>
      <c:legendPos val="r"/>
      <c:layout>
        <c:manualLayout>
          <c:xMode val="edge"/>
          <c:yMode val="edge"/>
          <c:x val="0.12134353824504221"/>
          <c:y val="0.37109184229979153"/>
          <c:w val="0.14472036079230036"/>
          <c:h val="0.48169937993953316"/>
        </c:manualLayout>
      </c:layout>
      <c:overlay val="0"/>
      <c:spPr>
        <a:solidFill>
          <a:schemeClr val="bg1"/>
        </a:solidFill>
        <a:ln w="6350">
          <a:solidFill>
            <a:schemeClr val="tx1"/>
          </a:solidFill>
        </a:ln>
        <a:effectLst/>
      </c:spPr>
      <c:txPr>
        <a:bodyPr rot="0" spcFirstLastPara="1" vertOverflow="ellipsis" vert="horz" wrap="square" anchor="ctr" anchorCtr="1"/>
        <a:lstStyle/>
        <a:p>
          <a:pPr>
            <a:defRPr lang="en-US" sz="1050" b="0" i="0" u="none" strike="noStrike" kern="1200" baseline="0">
              <a:solidFill>
                <a:sysClr val="windowText" lastClr="000000"/>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lgn="ctr">
        <a:defRPr lang="en-US" sz="1200" b="0" i="0" u="none" strike="noStrike" kern="1200" baseline="0">
          <a:solidFill>
            <a:sysClr val="windowText" lastClr="000000"/>
          </a:solidFill>
          <a:latin typeface="+mn-lt"/>
          <a:ea typeface="+mn-ea"/>
          <a:cs typeface="+mn-cs"/>
        </a:defRPr>
      </a:pPr>
      <a:endParaRPr lang="nl-NL"/>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008142352812"/>
          <c:y val="2.8475106397798378E-2"/>
          <c:w val="0.85121581846997563"/>
          <c:h val="0.83732131245389352"/>
        </c:manualLayout>
      </c:layout>
      <c:scatterChart>
        <c:scatterStyle val="lineMarker"/>
        <c:varyColors val="0"/>
        <c:ser>
          <c:idx val="3"/>
          <c:order val="0"/>
          <c:tx>
            <c:strRef>
              <c:f>Cons_100_fig!$E$1</c:f>
              <c:strCache>
                <c:ptCount val="1"/>
                <c:pt idx="0">
                  <c:v>PA1</c:v>
                </c:pt>
              </c:strCache>
            </c:strRef>
          </c:tx>
          <c:spPr>
            <a:ln w="12700" cap="rnd">
              <a:solidFill>
                <a:schemeClr val="accent4"/>
              </a:solidFill>
              <a:round/>
            </a:ln>
            <a:effectLst/>
          </c:spPr>
          <c:marker>
            <c:symbol val="circle"/>
            <c:size val="4"/>
            <c:spPr>
              <a:solidFill>
                <a:schemeClr val="accent4"/>
              </a:solidFill>
              <a:ln w="9525">
                <a:solidFill>
                  <a:schemeClr val="accent4"/>
                </a:solidFill>
              </a:ln>
              <a:effectLst/>
            </c:spPr>
          </c:marker>
          <c:xVal>
            <c:numRef>
              <c:f>Cons_100_fig!$E$10:$E$26</c:f>
              <c:numCache>
                <c:formatCode>0</c:formatCode>
                <c:ptCount val="17"/>
                <c:pt idx="1">
                  <c:v>60.000000195577741</c:v>
                </c:pt>
                <c:pt idx="2">
                  <c:v>299.99999972060323</c:v>
                </c:pt>
                <c:pt idx="3">
                  <c:v>600.00000006984919</c:v>
                </c:pt>
                <c:pt idx="4">
                  <c:v>899.99999979045242</c:v>
                </c:pt>
                <c:pt idx="5">
                  <c:v>1800.0000002095476</c:v>
                </c:pt>
                <c:pt idx="6">
                  <c:v>3599.9999997904524</c:v>
                </c:pt>
                <c:pt idx="7">
                  <c:v>7200.0000002095476</c:v>
                </c:pt>
                <c:pt idx="8">
                  <c:v>10800.004999595694</c:v>
                </c:pt>
                <c:pt idx="9">
                  <c:v>14400.009999610484</c:v>
                </c:pt>
                <c:pt idx="10">
                  <c:v>19391.999999969266</c:v>
                </c:pt>
                <c:pt idx="11">
                  <c:v>74651.9999996759</c:v>
                </c:pt>
                <c:pt idx="12">
                  <c:v>106392.00000003912</c:v>
                </c:pt>
                <c:pt idx="13">
                  <c:v>172462.00000019744</c:v>
                </c:pt>
                <c:pt idx="14">
                  <c:v>432060.9999998007</c:v>
                </c:pt>
                <c:pt idx="15">
                  <c:v>519060.99999987055</c:v>
                </c:pt>
                <c:pt idx="16">
                  <c:v>605876.00000007078</c:v>
                </c:pt>
              </c:numCache>
            </c:numRef>
          </c:xVal>
          <c:yVal>
            <c:numRef>
              <c:f>Cons_100_fig!$H$10:$H$27</c:f>
              <c:numCache>
                <c:formatCode>General</c:formatCode>
                <c:ptCount val="18"/>
                <c:pt idx="0">
                  <c:v>100</c:v>
                </c:pt>
                <c:pt idx="1">
                  <c:v>99.418604651162795</c:v>
                </c:pt>
                <c:pt idx="2">
                  <c:v>97.093023255813947</c:v>
                </c:pt>
                <c:pt idx="3">
                  <c:v>93.023255813953483</c:v>
                </c:pt>
                <c:pt idx="4">
                  <c:v>88.95348837209302</c:v>
                </c:pt>
                <c:pt idx="5">
                  <c:v>77.761627906976756</c:v>
                </c:pt>
                <c:pt idx="6">
                  <c:v>57.558139534883722</c:v>
                </c:pt>
                <c:pt idx="7">
                  <c:v>48.255813953488378</c:v>
                </c:pt>
                <c:pt idx="8">
                  <c:v>44.767441860465119</c:v>
                </c:pt>
                <c:pt idx="9">
                  <c:v>42.441860465116285</c:v>
                </c:pt>
                <c:pt idx="10">
                  <c:v>40.406976744186053</c:v>
                </c:pt>
                <c:pt idx="11">
                  <c:v>32.558139534883715</c:v>
                </c:pt>
                <c:pt idx="12">
                  <c:v>31.104651162790699</c:v>
                </c:pt>
                <c:pt idx="13">
                  <c:v>28.779069767441861</c:v>
                </c:pt>
                <c:pt idx="14">
                  <c:v>25.581395348837212</c:v>
                </c:pt>
                <c:pt idx="15">
                  <c:v>25.290697674418606</c:v>
                </c:pt>
                <c:pt idx="16">
                  <c:v>25</c:v>
                </c:pt>
              </c:numCache>
            </c:numRef>
          </c:yVal>
          <c:smooth val="0"/>
          <c:extLst>
            <c:ext xmlns:c16="http://schemas.microsoft.com/office/drawing/2014/chart" uri="{C3380CC4-5D6E-409C-BE32-E72D297353CC}">
              <c16:uniqueId val="{00000000-38A1-44BB-A4F4-AAF8703358A7}"/>
            </c:ext>
          </c:extLst>
        </c:ser>
        <c:ser>
          <c:idx val="0"/>
          <c:order val="1"/>
          <c:tx>
            <c:strRef>
              <c:f>Cons_100_fig!$E$30</c:f>
              <c:strCache>
                <c:ptCount val="1"/>
                <c:pt idx="0">
                  <c:v>B5</c:v>
                </c:pt>
              </c:strCache>
            </c:strRef>
          </c:tx>
          <c:spPr>
            <a:ln w="12700" cap="rnd">
              <a:solidFill>
                <a:schemeClr val="accent1"/>
              </a:solidFill>
              <a:round/>
            </a:ln>
            <a:effectLst/>
          </c:spPr>
          <c:marker>
            <c:symbol val="circle"/>
            <c:size val="4"/>
            <c:spPr>
              <a:solidFill>
                <a:schemeClr val="accent1"/>
              </a:solidFill>
              <a:ln w="9525">
                <a:solidFill>
                  <a:schemeClr val="accent1"/>
                </a:solidFill>
              </a:ln>
              <a:effectLst/>
            </c:spPr>
          </c:marker>
          <c:xVal>
            <c:numRef>
              <c:f>Cons_100_fig!$F$39:$F$55</c:f>
              <c:numCache>
                <c:formatCode>0</c:formatCode>
                <c:ptCount val="17"/>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86345.999999949709</c:v>
                </c:pt>
                <c:pt idx="12">
                  <c:v>105558.999999566</c:v>
                </c:pt>
                <c:pt idx="13">
                  <c:v>183438.99999945424</c:v>
                </c:pt>
                <c:pt idx="14">
                  <c:v>275830.99999953993</c:v>
                </c:pt>
                <c:pt idx="15">
                  <c:v>517938.99999973364</c:v>
                </c:pt>
                <c:pt idx="16">
                  <c:v>601940.99999992177</c:v>
                </c:pt>
              </c:numCache>
            </c:numRef>
          </c:xVal>
          <c:yVal>
            <c:numRef>
              <c:f>Cons_100_fig!$I$39:$I$55</c:f>
              <c:numCache>
                <c:formatCode>General</c:formatCode>
                <c:ptCount val="17"/>
                <c:pt idx="0">
                  <c:v>100</c:v>
                </c:pt>
                <c:pt idx="1">
                  <c:v>100</c:v>
                </c:pt>
                <c:pt idx="2">
                  <c:v>95.614035087719301</c:v>
                </c:pt>
                <c:pt idx="3">
                  <c:v>91.812865497076032</c:v>
                </c:pt>
                <c:pt idx="4">
                  <c:v>89.766081871345023</c:v>
                </c:pt>
                <c:pt idx="5">
                  <c:v>77.631578947368411</c:v>
                </c:pt>
                <c:pt idx="6">
                  <c:v>59.356725146198819</c:v>
                </c:pt>
                <c:pt idx="7">
                  <c:v>46.783625730994146</c:v>
                </c:pt>
                <c:pt idx="8">
                  <c:v>42.397660818713447</c:v>
                </c:pt>
                <c:pt idx="9">
                  <c:v>41.520467836257311</c:v>
                </c:pt>
                <c:pt idx="10">
                  <c:v>38.888888888888879</c:v>
                </c:pt>
                <c:pt idx="11">
                  <c:v>30.701754385964907</c:v>
                </c:pt>
                <c:pt idx="12">
                  <c:v>29.67836257309941</c:v>
                </c:pt>
                <c:pt idx="13">
                  <c:v>29.093567251461995</c:v>
                </c:pt>
                <c:pt idx="14">
                  <c:v>27.777777777777775</c:v>
                </c:pt>
                <c:pt idx="15">
                  <c:v>25.877192982456144</c:v>
                </c:pt>
                <c:pt idx="16">
                  <c:v>25.584795321637426</c:v>
                </c:pt>
              </c:numCache>
            </c:numRef>
          </c:yVal>
          <c:smooth val="0"/>
          <c:extLst>
            <c:ext xmlns:c16="http://schemas.microsoft.com/office/drawing/2014/chart" uri="{C3380CC4-5D6E-409C-BE32-E72D297353CC}">
              <c16:uniqueId val="{00000001-38A1-44BB-A4F4-AAF8703358A7}"/>
            </c:ext>
          </c:extLst>
        </c:ser>
        <c:ser>
          <c:idx val="1"/>
          <c:order val="2"/>
          <c:tx>
            <c:strRef>
              <c:f>Cons_100_fig!$E$59</c:f>
              <c:strCache>
                <c:ptCount val="1"/>
                <c:pt idx="0">
                  <c:v>H2</c:v>
                </c:pt>
              </c:strCache>
            </c:strRef>
          </c:tx>
          <c:spPr>
            <a:ln w="12700" cap="rnd">
              <a:solidFill>
                <a:schemeClr val="accent2">
                  <a:lumMod val="75000"/>
                </a:schemeClr>
              </a:solidFill>
              <a:round/>
            </a:ln>
            <a:effectLst/>
          </c:spPr>
          <c:marker>
            <c:symbol val="circle"/>
            <c:size val="4"/>
            <c:spPr>
              <a:solidFill>
                <a:schemeClr val="accent2">
                  <a:lumMod val="75000"/>
                </a:schemeClr>
              </a:solidFill>
              <a:ln w="9525">
                <a:solidFill>
                  <a:schemeClr val="accent2">
                    <a:lumMod val="75000"/>
                  </a:schemeClr>
                </a:solidFill>
              </a:ln>
              <a:effectLst/>
            </c:spPr>
          </c:marker>
          <c:xVal>
            <c:numRef>
              <c:f>Cons_100_fig!$E$68:$E$84</c:f>
              <c:numCache>
                <c:formatCode>0</c:formatCode>
                <c:ptCount val="17"/>
                <c:pt idx="1">
                  <c:v>59.999999566935003</c:v>
                </c:pt>
                <c:pt idx="2">
                  <c:v>299.99999972060323</c:v>
                </c:pt>
                <c:pt idx="3">
                  <c:v>599.99999944120646</c:v>
                </c:pt>
                <c:pt idx="4">
                  <c:v>899.99999979045242</c:v>
                </c:pt>
                <c:pt idx="5">
                  <c:v>1799.9999995809048</c:v>
                </c:pt>
                <c:pt idx="6">
                  <c:v>3599.9999997904524</c:v>
                </c:pt>
                <c:pt idx="7">
                  <c:v>7199.9999995809048</c:v>
                </c:pt>
                <c:pt idx="8">
                  <c:v>10800</c:v>
                </c:pt>
                <c:pt idx="9">
                  <c:v>14399.999999790452</c:v>
                </c:pt>
                <c:pt idx="10">
                  <c:v>16559.999999916181</c:v>
                </c:pt>
                <c:pt idx="11">
                  <c:v>74159.999999706633</c:v>
                </c:pt>
                <c:pt idx="12">
                  <c:v>102959.99999991618</c:v>
                </c:pt>
                <c:pt idx="13">
                  <c:v>333359.99999970663</c:v>
                </c:pt>
                <c:pt idx="14">
                  <c:v>419759.99999970663</c:v>
                </c:pt>
                <c:pt idx="15">
                  <c:v>507059.99999949709</c:v>
                </c:pt>
                <c:pt idx="16">
                  <c:v>591659.99999991618</c:v>
                </c:pt>
              </c:numCache>
            </c:numRef>
          </c:xVal>
          <c:yVal>
            <c:numRef>
              <c:f>Cons_100_fig!$H$68:$H$84</c:f>
              <c:numCache>
                <c:formatCode>General</c:formatCode>
                <c:ptCount val="17"/>
                <c:pt idx="1">
                  <c:v>100</c:v>
                </c:pt>
                <c:pt idx="2">
                  <c:v>100</c:v>
                </c:pt>
                <c:pt idx="3" formatCode="0.0">
                  <c:v>99.204244031830228</c:v>
                </c:pt>
                <c:pt idx="4" formatCode="0.0">
                  <c:v>98.010610079575599</c:v>
                </c:pt>
                <c:pt idx="5" formatCode="0.0">
                  <c:v>90.18567639257293</c:v>
                </c:pt>
                <c:pt idx="6" formatCode="0.0">
                  <c:v>74.270557029177709</c:v>
                </c:pt>
                <c:pt idx="7" formatCode="0.0">
                  <c:v>59.416445623342163</c:v>
                </c:pt>
                <c:pt idx="8" formatCode="0.0">
                  <c:v>55.702917771883286</c:v>
                </c:pt>
                <c:pt idx="9" formatCode="0.0">
                  <c:v>53.315649867374006</c:v>
                </c:pt>
                <c:pt idx="10" formatCode="0.0">
                  <c:v>52.254641909814318</c:v>
                </c:pt>
                <c:pt idx="11" formatCode="0.0">
                  <c:v>42.57294429708223</c:v>
                </c:pt>
                <c:pt idx="12" formatCode="0.0">
                  <c:v>40.981432360742701</c:v>
                </c:pt>
                <c:pt idx="13" formatCode="0.0">
                  <c:v>36.339522546419097</c:v>
                </c:pt>
                <c:pt idx="14" formatCode="0.0">
                  <c:v>35.543766578249333</c:v>
                </c:pt>
                <c:pt idx="15" formatCode="0.0">
                  <c:v>35.278514588859416</c:v>
                </c:pt>
                <c:pt idx="16" formatCode="0.0">
                  <c:v>35.013262599469492</c:v>
                </c:pt>
              </c:numCache>
            </c:numRef>
          </c:yVal>
          <c:smooth val="0"/>
          <c:extLst xmlns:c15="http://schemas.microsoft.com/office/drawing/2012/chart">
            <c:ext xmlns:c16="http://schemas.microsoft.com/office/drawing/2014/chart" uri="{C3380CC4-5D6E-409C-BE32-E72D297353CC}">
              <c16:uniqueId val="{00000002-38A1-44BB-A4F4-AAF8703358A7}"/>
            </c:ext>
          </c:extLst>
        </c:ser>
        <c:ser>
          <c:idx val="2"/>
          <c:order val="3"/>
          <c:tx>
            <c:strRef>
              <c:f>Cons_100_fig!$E$88</c:f>
              <c:strCache>
                <c:ptCount val="1"/>
                <c:pt idx="0">
                  <c:v>BB3</c:v>
                </c:pt>
              </c:strCache>
            </c:strRef>
          </c:tx>
          <c:spPr>
            <a:ln w="12700" cap="rnd">
              <a:solidFill>
                <a:srgbClr val="7030A0"/>
              </a:solidFill>
              <a:round/>
            </a:ln>
            <a:effectLst/>
          </c:spPr>
          <c:marker>
            <c:symbol val="circle"/>
            <c:size val="4"/>
            <c:spPr>
              <a:solidFill>
                <a:srgbClr val="7030A0"/>
              </a:solidFill>
              <a:ln w="9525">
                <a:solidFill>
                  <a:srgbClr val="7030A0"/>
                </a:solidFill>
              </a:ln>
              <a:effectLst/>
            </c:spPr>
          </c:marker>
          <c:xVal>
            <c:numRef>
              <c:f>Cons_100_fig!$F$97:$F$113</c:f>
              <c:numCache>
                <c:formatCode>0</c:formatCode>
                <c:ptCount val="17"/>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81856.000000191852</c:v>
                </c:pt>
                <c:pt idx="12">
                  <c:v>103096.00000027567</c:v>
                </c:pt>
                <c:pt idx="13">
                  <c:v>170416.00000031758</c:v>
                </c:pt>
                <c:pt idx="14">
                  <c:v>261196.00000013597</c:v>
                </c:pt>
                <c:pt idx="15">
                  <c:v>347895.99999985658</c:v>
                </c:pt>
                <c:pt idx="16">
                  <c:v>606016.00000010803</c:v>
                </c:pt>
              </c:numCache>
            </c:numRef>
          </c:xVal>
          <c:yVal>
            <c:numRef>
              <c:f>Cons_100_fig!$I$97:$I$113</c:f>
              <c:numCache>
                <c:formatCode>General</c:formatCode>
                <c:ptCount val="17"/>
                <c:pt idx="0">
                  <c:v>100</c:v>
                </c:pt>
                <c:pt idx="1">
                  <c:v>98.520710059171606</c:v>
                </c:pt>
                <c:pt idx="2">
                  <c:v>88.165680473372788</c:v>
                </c:pt>
                <c:pt idx="3">
                  <c:v>75.739644970414204</c:v>
                </c:pt>
                <c:pt idx="4">
                  <c:v>63.609467455621306</c:v>
                </c:pt>
                <c:pt idx="5">
                  <c:v>40.532544378698226</c:v>
                </c:pt>
                <c:pt idx="6">
                  <c:v>26.331360946745562</c:v>
                </c:pt>
                <c:pt idx="7">
                  <c:v>22.337278106508876</c:v>
                </c:pt>
                <c:pt idx="8">
                  <c:v>20.562130177514796</c:v>
                </c:pt>
                <c:pt idx="9">
                  <c:v>19.230769230769234</c:v>
                </c:pt>
                <c:pt idx="10">
                  <c:v>17.751479289940832</c:v>
                </c:pt>
                <c:pt idx="11">
                  <c:v>15.088757396449704</c:v>
                </c:pt>
                <c:pt idx="12">
                  <c:v>14.792899408284024</c:v>
                </c:pt>
                <c:pt idx="13">
                  <c:v>14.792899408284024</c:v>
                </c:pt>
                <c:pt idx="14">
                  <c:v>14.644970414201186</c:v>
                </c:pt>
                <c:pt idx="15">
                  <c:v>14.497041420118345</c:v>
                </c:pt>
                <c:pt idx="16">
                  <c:v>14.201183431952662</c:v>
                </c:pt>
              </c:numCache>
            </c:numRef>
          </c:yVal>
          <c:smooth val="0"/>
          <c:extLst>
            <c:ext xmlns:c16="http://schemas.microsoft.com/office/drawing/2014/chart" uri="{C3380CC4-5D6E-409C-BE32-E72D297353CC}">
              <c16:uniqueId val="{00000003-38A1-44BB-A4F4-AAF8703358A7}"/>
            </c:ext>
          </c:extLst>
        </c:ser>
        <c:ser>
          <c:idx val="4"/>
          <c:order val="4"/>
          <c:tx>
            <c:strRef>
              <c:f>Cons_100_fig!$E$117</c:f>
              <c:strCache>
                <c:ptCount val="1"/>
                <c:pt idx="0">
                  <c:v>SO3</c:v>
                </c:pt>
              </c:strCache>
            </c:strRef>
          </c:tx>
          <c:spPr>
            <a:ln w="12700" cap="rnd">
              <a:solidFill>
                <a:srgbClr val="0070C0"/>
              </a:solidFill>
              <a:round/>
            </a:ln>
            <a:effectLst/>
          </c:spPr>
          <c:marker>
            <c:symbol val="circle"/>
            <c:size val="4"/>
            <c:spPr>
              <a:solidFill>
                <a:srgbClr val="0070C0"/>
              </a:solidFill>
              <a:ln w="9525">
                <a:solidFill>
                  <a:srgbClr val="0070C0"/>
                </a:solidFill>
              </a:ln>
              <a:effectLst/>
            </c:spPr>
          </c:marker>
          <c:xVal>
            <c:numRef>
              <c:f>Cons_100_fig!$F$126:$F$144</c:f>
              <c:numCache>
                <c:formatCode>0</c:formatCode>
                <c:ptCount val="19"/>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86640.000000153668</c:v>
                </c:pt>
                <c:pt idx="12">
                  <c:v>105419.99999976251</c:v>
                </c:pt>
                <c:pt idx="13">
                  <c:v>173879.99999974854</c:v>
                </c:pt>
                <c:pt idx="14">
                  <c:v>259020.00000004191</c:v>
                </c:pt>
                <c:pt idx="15">
                  <c:v>516359.99999963678</c:v>
                </c:pt>
                <c:pt idx="16">
                  <c:v>599759.99999991618</c:v>
                </c:pt>
                <c:pt idx="17">
                  <c:v>689639.99999994412</c:v>
                </c:pt>
                <c:pt idx="18">
                  <c:v>870719.99999990221</c:v>
                </c:pt>
              </c:numCache>
            </c:numRef>
          </c:xVal>
          <c:yVal>
            <c:numRef>
              <c:f>Cons_100_fig!$I$126:$I$144</c:f>
              <c:numCache>
                <c:formatCode>General</c:formatCode>
                <c:ptCount val="19"/>
                <c:pt idx="0">
                  <c:v>100</c:v>
                </c:pt>
                <c:pt idx="1">
                  <c:v>98.533724340175951</c:v>
                </c:pt>
                <c:pt idx="2">
                  <c:v>89.73607038123167</c:v>
                </c:pt>
                <c:pt idx="3">
                  <c:v>81.671554252199414</c:v>
                </c:pt>
                <c:pt idx="4">
                  <c:v>74.780058651026408</c:v>
                </c:pt>
                <c:pt idx="5">
                  <c:v>57.478005865102631</c:v>
                </c:pt>
                <c:pt idx="6">
                  <c:v>40.322580645161295</c:v>
                </c:pt>
                <c:pt idx="7">
                  <c:v>33.137829912023456</c:v>
                </c:pt>
                <c:pt idx="8">
                  <c:v>30.205278592375361</c:v>
                </c:pt>
                <c:pt idx="9">
                  <c:v>28.152492668621708</c:v>
                </c:pt>
                <c:pt idx="10">
                  <c:v>25.219941348973617</c:v>
                </c:pt>
                <c:pt idx="11">
                  <c:v>20.821114369501473</c:v>
                </c:pt>
                <c:pt idx="12">
                  <c:v>20.234604105571847</c:v>
                </c:pt>
                <c:pt idx="13">
                  <c:v>19.061583577712611</c:v>
                </c:pt>
                <c:pt idx="14">
                  <c:v>18.475073313782985</c:v>
                </c:pt>
                <c:pt idx="15">
                  <c:v>17.741935483870964</c:v>
                </c:pt>
                <c:pt idx="16">
                  <c:v>17.595307917888565</c:v>
                </c:pt>
                <c:pt idx="17">
                  <c:v>17.595307917888565</c:v>
                </c:pt>
                <c:pt idx="18">
                  <c:v>17.302052785923756</c:v>
                </c:pt>
              </c:numCache>
            </c:numRef>
          </c:yVal>
          <c:smooth val="0"/>
          <c:extLst>
            <c:ext xmlns:c16="http://schemas.microsoft.com/office/drawing/2014/chart" uri="{C3380CC4-5D6E-409C-BE32-E72D297353CC}">
              <c16:uniqueId val="{00000004-38A1-44BB-A4F4-AAF8703358A7}"/>
            </c:ext>
          </c:extLst>
        </c:ser>
        <c:ser>
          <c:idx val="5"/>
          <c:order val="5"/>
          <c:tx>
            <c:strRef>
              <c:f>Cons_100_fig!$E$148</c:f>
              <c:strCache>
                <c:ptCount val="1"/>
                <c:pt idx="0">
                  <c:v>PLUK1</c:v>
                </c:pt>
              </c:strCache>
            </c:strRef>
          </c:tx>
          <c:spPr>
            <a:ln w="12700" cap="rnd">
              <a:solidFill>
                <a:schemeClr val="accent6"/>
              </a:solidFill>
              <a:round/>
            </a:ln>
            <a:effectLst/>
          </c:spPr>
          <c:marker>
            <c:symbol val="circle"/>
            <c:size val="4"/>
            <c:spPr>
              <a:solidFill>
                <a:schemeClr val="accent6"/>
              </a:solidFill>
              <a:ln w="9525">
                <a:solidFill>
                  <a:schemeClr val="accent6"/>
                </a:solidFill>
              </a:ln>
              <a:effectLst/>
            </c:spPr>
          </c:marker>
          <c:xVal>
            <c:numRef>
              <c:f>Cons_100_fig!$E$157:$E$173</c:f>
              <c:numCache>
                <c:formatCode>0</c:formatCode>
                <c:ptCount val="17"/>
                <c:pt idx="0">
                  <c:v>0</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18000.000000209548</c:v>
                </c:pt>
                <c:pt idx="11">
                  <c:v>86220.00000004191</c:v>
                </c:pt>
                <c:pt idx="12">
                  <c:v>104760.00000012573</c:v>
                </c:pt>
                <c:pt idx="13">
                  <c:v>172260.00000012573</c:v>
                </c:pt>
                <c:pt idx="14">
                  <c:v>259860.00000026543</c:v>
                </c:pt>
                <c:pt idx="15">
                  <c:v>352380.00000009779</c:v>
                </c:pt>
                <c:pt idx="16">
                  <c:v>600660.00000033528</c:v>
                </c:pt>
              </c:numCache>
            </c:numRef>
          </c:xVal>
          <c:yVal>
            <c:numRef>
              <c:f>Cons_100_fig!$H$157:$H$173</c:f>
              <c:numCache>
                <c:formatCode>0.00</c:formatCode>
                <c:ptCount val="17"/>
                <c:pt idx="0" formatCode="General">
                  <c:v>100</c:v>
                </c:pt>
                <c:pt idx="1">
                  <c:v>93.841642228738991</c:v>
                </c:pt>
                <c:pt idx="2">
                  <c:v>82.111436950146626</c:v>
                </c:pt>
                <c:pt idx="3">
                  <c:v>61.583577712609973</c:v>
                </c:pt>
                <c:pt idx="4">
                  <c:v>48.973607038123163</c:v>
                </c:pt>
                <c:pt idx="5">
                  <c:v>36.070381231671554</c:v>
                </c:pt>
                <c:pt idx="6">
                  <c:v>31.085043988269796</c:v>
                </c:pt>
                <c:pt idx="7">
                  <c:v>26.686217008797652</c:v>
                </c:pt>
                <c:pt idx="8">
                  <c:v>24.78005865102639</c:v>
                </c:pt>
                <c:pt idx="9">
                  <c:v>23.753665689149557</c:v>
                </c:pt>
                <c:pt idx="10">
                  <c:v>23.460410557184748</c:v>
                </c:pt>
                <c:pt idx="11">
                  <c:v>20.821114369501466</c:v>
                </c:pt>
                <c:pt idx="12">
                  <c:v>20.527859237536656</c:v>
                </c:pt>
                <c:pt idx="13">
                  <c:v>19.648093841642229</c:v>
                </c:pt>
                <c:pt idx="14">
                  <c:v>19.648093841642229</c:v>
                </c:pt>
                <c:pt idx="15">
                  <c:v>19.648093841642229</c:v>
                </c:pt>
                <c:pt idx="16">
                  <c:v>19.35483870967742</c:v>
                </c:pt>
              </c:numCache>
            </c:numRef>
          </c:yVal>
          <c:smooth val="0"/>
          <c:extLst>
            <c:ext xmlns:c16="http://schemas.microsoft.com/office/drawing/2014/chart" uri="{C3380CC4-5D6E-409C-BE32-E72D297353CC}">
              <c16:uniqueId val="{00000005-38A1-44BB-A4F4-AAF8703358A7}"/>
            </c:ext>
          </c:extLst>
        </c:ser>
        <c:ser>
          <c:idx val="6"/>
          <c:order val="6"/>
          <c:tx>
            <c:strRef>
              <c:f>Cons_100_fig!$E$177</c:f>
              <c:strCache>
                <c:ptCount val="1"/>
                <c:pt idx="0">
                  <c:v>PLUK4</c:v>
                </c:pt>
              </c:strCache>
            </c:strRef>
          </c:tx>
          <c:spPr>
            <a:ln w="12700" cap="rnd">
              <a:solidFill>
                <a:schemeClr val="accent1">
                  <a:lumMod val="60000"/>
                </a:schemeClr>
              </a:solidFill>
              <a:round/>
            </a:ln>
            <a:effectLst/>
          </c:spPr>
          <c:marker>
            <c:symbol val="circle"/>
            <c:size val="4"/>
            <c:spPr>
              <a:solidFill>
                <a:schemeClr val="accent1">
                  <a:lumMod val="60000"/>
                </a:schemeClr>
              </a:solidFill>
              <a:ln w="9525">
                <a:solidFill>
                  <a:schemeClr val="accent1">
                    <a:lumMod val="60000"/>
                  </a:schemeClr>
                </a:solidFill>
              </a:ln>
              <a:effectLst/>
            </c:spPr>
          </c:marker>
          <c:xVal>
            <c:numRef>
              <c:f>Cons_100_fig!$E$186:$E$202</c:f>
              <c:numCache>
                <c:formatCode>0</c:formatCode>
                <c:ptCount val="17"/>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18000.000000209548</c:v>
                </c:pt>
                <c:pt idx="11">
                  <c:v>85319.999999622814</c:v>
                </c:pt>
                <c:pt idx="12">
                  <c:v>103859.99999970663</c:v>
                </c:pt>
                <c:pt idx="13">
                  <c:v>171359.99999970663</c:v>
                </c:pt>
                <c:pt idx="14">
                  <c:v>258959.99999984633</c:v>
                </c:pt>
                <c:pt idx="15">
                  <c:v>351479.99999967869</c:v>
                </c:pt>
                <c:pt idx="16">
                  <c:v>599759.99999991618</c:v>
                </c:pt>
              </c:numCache>
            </c:numRef>
          </c:xVal>
          <c:yVal>
            <c:numRef>
              <c:f>Cons_100_fig!$H$186:$H$202</c:f>
              <c:numCache>
                <c:formatCode>0.00</c:formatCode>
                <c:ptCount val="17"/>
                <c:pt idx="0" formatCode="General">
                  <c:v>100</c:v>
                </c:pt>
                <c:pt idx="1">
                  <c:v>97.633136094674569</c:v>
                </c:pt>
                <c:pt idx="2">
                  <c:v>78.10650887573965</c:v>
                </c:pt>
                <c:pt idx="3">
                  <c:v>62.426035502958591</c:v>
                </c:pt>
                <c:pt idx="4">
                  <c:v>51.775147928994095</c:v>
                </c:pt>
                <c:pt idx="5">
                  <c:v>35.946745562130182</c:v>
                </c:pt>
                <c:pt idx="6">
                  <c:v>30.029585798816573</c:v>
                </c:pt>
                <c:pt idx="7">
                  <c:v>26.035502958579887</c:v>
                </c:pt>
                <c:pt idx="8">
                  <c:v>23.668639053254438</c:v>
                </c:pt>
                <c:pt idx="9">
                  <c:v>22.633136094674558</c:v>
                </c:pt>
                <c:pt idx="10">
                  <c:v>22.189349112426036</c:v>
                </c:pt>
                <c:pt idx="11">
                  <c:v>18.934911242603551</c:v>
                </c:pt>
                <c:pt idx="12">
                  <c:v>18.639053254437872</c:v>
                </c:pt>
                <c:pt idx="13">
                  <c:v>18.34319526627219</c:v>
                </c:pt>
                <c:pt idx="14">
                  <c:v>18.19526627218935</c:v>
                </c:pt>
                <c:pt idx="15">
                  <c:v>18.047337278106511</c:v>
                </c:pt>
                <c:pt idx="16">
                  <c:v>17.751479289940832</c:v>
                </c:pt>
              </c:numCache>
            </c:numRef>
          </c:yVal>
          <c:smooth val="0"/>
          <c:extLst>
            <c:ext xmlns:c16="http://schemas.microsoft.com/office/drawing/2014/chart" uri="{C3380CC4-5D6E-409C-BE32-E72D297353CC}">
              <c16:uniqueId val="{00000006-38A1-44BB-A4F4-AAF8703358A7}"/>
            </c:ext>
          </c:extLst>
        </c:ser>
        <c:ser>
          <c:idx val="7"/>
          <c:order val="7"/>
          <c:tx>
            <c:strRef>
              <c:f>Cons_100_fig!$E$206</c:f>
              <c:strCache>
                <c:ptCount val="1"/>
                <c:pt idx="0">
                  <c:v>BAPU</c:v>
                </c:pt>
              </c:strCache>
            </c:strRef>
          </c:tx>
          <c:spPr>
            <a:ln w="12700" cap="rnd">
              <a:solidFill>
                <a:srgbClr val="D2ABE7"/>
              </a:solidFill>
              <a:round/>
            </a:ln>
            <a:effectLst/>
          </c:spPr>
          <c:marker>
            <c:symbol val="circle"/>
            <c:size val="4"/>
            <c:spPr>
              <a:solidFill>
                <a:srgbClr val="D2ABE7"/>
              </a:solidFill>
              <a:ln w="9525">
                <a:solidFill>
                  <a:srgbClr val="D2ABE7"/>
                </a:solidFill>
              </a:ln>
              <a:effectLst/>
            </c:spPr>
          </c:marker>
          <c:xVal>
            <c:numRef>
              <c:f>Cons_100_fig!$E$215:$E$228</c:f>
              <c:numCache>
                <c:formatCode>0</c:formatCode>
                <c:ptCount val="14"/>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102632.00000056531</c:v>
                </c:pt>
                <c:pt idx="12">
                  <c:v>172172.00000029989</c:v>
                </c:pt>
                <c:pt idx="13">
                  <c:v>598772.00000029989</c:v>
                </c:pt>
              </c:numCache>
            </c:numRef>
          </c:xVal>
          <c:yVal>
            <c:numRef>
              <c:f>Cons_100_fig!$H$215:$H$228</c:f>
              <c:numCache>
                <c:formatCode>0.00</c:formatCode>
                <c:ptCount val="14"/>
                <c:pt idx="0" formatCode="General">
                  <c:v>100</c:v>
                </c:pt>
                <c:pt idx="1">
                  <c:v>98.830409356725141</c:v>
                </c:pt>
                <c:pt idx="2">
                  <c:v>94.152046783625735</c:v>
                </c:pt>
                <c:pt idx="3">
                  <c:v>88.888888888888872</c:v>
                </c:pt>
                <c:pt idx="4">
                  <c:v>83.918128654970744</c:v>
                </c:pt>
                <c:pt idx="5">
                  <c:v>70.175438596491219</c:v>
                </c:pt>
                <c:pt idx="6">
                  <c:v>54.093567251461984</c:v>
                </c:pt>
                <c:pt idx="7">
                  <c:v>42.98245614035087</c:v>
                </c:pt>
                <c:pt idx="8">
                  <c:v>39.1812865497076</c:v>
                </c:pt>
                <c:pt idx="9">
                  <c:v>37.134502923976605</c:v>
                </c:pt>
                <c:pt idx="10">
                  <c:v>34.210526315789465</c:v>
                </c:pt>
                <c:pt idx="11">
                  <c:v>28.216374269005843</c:v>
                </c:pt>
                <c:pt idx="12">
                  <c:v>24.853801169590643</c:v>
                </c:pt>
                <c:pt idx="13">
                  <c:v>22.368421052631579</c:v>
                </c:pt>
              </c:numCache>
            </c:numRef>
          </c:yVal>
          <c:smooth val="0"/>
          <c:extLst>
            <c:ext xmlns:c16="http://schemas.microsoft.com/office/drawing/2014/chart" uri="{C3380CC4-5D6E-409C-BE32-E72D297353CC}">
              <c16:uniqueId val="{00000007-38A1-44BB-A4F4-AAF8703358A7}"/>
            </c:ext>
          </c:extLst>
        </c:ser>
        <c:ser>
          <c:idx val="8"/>
          <c:order val="8"/>
          <c:tx>
            <c:strRef>
              <c:f>Cons_100_fig!$E$232</c:f>
              <c:strCache>
                <c:ptCount val="1"/>
                <c:pt idx="0">
                  <c:v>APP</c:v>
                </c:pt>
              </c:strCache>
            </c:strRef>
          </c:tx>
          <c:spPr>
            <a:ln w="12700" cap="rnd">
              <a:solidFill>
                <a:schemeClr val="accent3">
                  <a:lumMod val="60000"/>
                </a:schemeClr>
              </a:solidFill>
              <a:round/>
            </a:ln>
            <a:effectLst/>
          </c:spPr>
          <c:marker>
            <c:symbol val="circle"/>
            <c:size val="4"/>
            <c:spPr>
              <a:solidFill>
                <a:schemeClr val="accent3">
                  <a:lumMod val="60000"/>
                </a:schemeClr>
              </a:solidFill>
              <a:ln w="9525">
                <a:solidFill>
                  <a:schemeClr val="accent3">
                    <a:lumMod val="60000"/>
                  </a:schemeClr>
                </a:solidFill>
              </a:ln>
              <a:effectLst/>
            </c:spPr>
          </c:marker>
          <c:xVal>
            <c:numRef>
              <c:f>Cons_100_fig!$E$241:$E$257</c:f>
              <c:numCache>
                <c:formatCode>0</c:formatCode>
                <c:ptCount val="17"/>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86095.999999972992</c:v>
                </c:pt>
                <c:pt idx="12">
                  <c:v>161695.99999997299</c:v>
                </c:pt>
                <c:pt idx="13">
                  <c:v>172495.99999997299</c:v>
                </c:pt>
                <c:pt idx="14">
                  <c:v>258895.99999997299</c:v>
                </c:pt>
                <c:pt idx="15">
                  <c:v>345295.99999997299</c:v>
                </c:pt>
                <c:pt idx="16">
                  <c:v>599696.00000004284</c:v>
                </c:pt>
              </c:numCache>
            </c:numRef>
          </c:xVal>
          <c:yVal>
            <c:numRef>
              <c:f>Cons_100_fig!$H$241:$H$257</c:f>
              <c:numCache>
                <c:formatCode>0.00</c:formatCode>
                <c:ptCount val="17"/>
                <c:pt idx="0" formatCode="General">
                  <c:v>100</c:v>
                </c:pt>
                <c:pt idx="1">
                  <c:v>98.529411764705884</c:v>
                </c:pt>
                <c:pt idx="2">
                  <c:v>94.117647058823522</c:v>
                </c:pt>
                <c:pt idx="3">
                  <c:v>35.882352941176471</c:v>
                </c:pt>
                <c:pt idx="4">
                  <c:v>29.705882352941178</c:v>
                </c:pt>
                <c:pt idx="5">
                  <c:v>24.411764705882355</c:v>
                </c:pt>
                <c:pt idx="6">
                  <c:v>20.882352941176467</c:v>
                </c:pt>
                <c:pt idx="7">
                  <c:v>18.235294117647062</c:v>
                </c:pt>
                <c:pt idx="8">
                  <c:v>17.058823529411764</c:v>
                </c:pt>
                <c:pt idx="9">
                  <c:v>16.176470588235293</c:v>
                </c:pt>
                <c:pt idx="10">
                  <c:v>15.588235294117647</c:v>
                </c:pt>
                <c:pt idx="11">
                  <c:v>13.23529411764706</c:v>
                </c:pt>
                <c:pt idx="12">
                  <c:v>12.647058823529411</c:v>
                </c:pt>
                <c:pt idx="13">
                  <c:v>12.647058823529411</c:v>
                </c:pt>
                <c:pt idx="14">
                  <c:v>12.352941176470589</c:v>
                </c:pt>
                <c:pt idx="15">
                  <c:v>12.058823529411763</c:v>
                </c:pt>
                <c:pt idx="16">
                  <c:v>11.76470588235294</c:v>
                </c:pt>
              </c:numCache>
            </c:numRef>
          </c:yVal>
          <c:smooth val="0"/>
          <c:extLst>
            <c:ext xmlns:c16="http://schemas.microsoft.com/office/drawing/2014/chart" uri="{C3380CC4-5D6E-409C-BE32-E72D297353CC}">
              <c16:uniqueId val="{00000008-38A1-44BB-A4F4-AAF8703358A7}"/>
            </c:ext>
          </c:extLst>
        </c:ser>
        <c:ser>
          <c:idx val="9"/>
          <c:order val="9"/>
          <c:tx>
            <c:v>ZW2</c:v>
          </c:tx>
          <c:spPr>
            <a:ln w="12700" cap="rnd">
              <a:solidFill>
                <a:schemeClr val="accent4">
                  <a:lumMod val="60000"/>
                </a:schemeClr>
              </a:solidFill>
              <a:round/>
            </a:ln>
            <a:effectLst/>
          </c:spPr>
          <c:marker>
            <c:symbol val="circle"/>
            <c:size val="4"/>
            <c:spPr>
              <a:solidFill>
                <a:schemeClr val="accent4">
                  <a:lumMod val="60000"/>
                </a:schemeClr>
              </a:solidFill>
              <a:ln w="9525">
                <a:solidFill>
                  <a:schemeClr val="accent4">
                    <a:lumMod val="60000"/>
                  </a:schemeClr>
                </a:solidFill>
              </a:ln>
              <a:effectLst/>
            </c:spPr>
          </c:marker>
          <c:xVal>
            <c:numRef>
              <c:f>ZW2_Cons!$E$101:$E$117</c:f>
              <c:numCache>
                <c:formatCode>General</c:formatCode>
                <c:ptCount val="17"/>
                <c:pt idx="1">
                  <c:v>59.999999566935003</c:v>
                </c:pt>
                <c:pt idx="2">
                  <c:v>179.99999995809048</c:v>
                </c:pt>
                <c:pt idx="3">
                  <c:v>299.99999972060323</c:v>
                </c:pt>
                <c:pt idx="4">
                  <c:v>599.99999944120646</c:v>
                </c:pt>
                <c:pt idx="5">
                  <c:v>959.99999998603016</c:v>
                </c:pt>
                <c:pt idx="6">
                  <c:v>1799.9999995809048</c:v>
                </c:pt>
                <c:pt idx="7">
                  <c:v>3599.9999997904524</c:v>
                </c:pt>
                <c:pt idx="8">
                  <c:v>7199.9999995809048</c:v>
                </c:pt>
                <c:pt idx="9">
                  <c:v>10800</c:v>
                </c:pt>
                <c:pt idx="10">
                  <c:v>14819.999999902211</c:v>
                </c:pt>
                <c:pt idx="11">
                  <c:v>67919.999999483116</c:v>
                </c:pt>
                <c:pt idx="12">
                  <c:v>98339.999999944121</c:v>
                </c:pt>
                <c:pt idx="13">
                  <c:v>154439.99999987427</c:v>
                </c:pt>
                <c:pt idx="14">
                  <c:v>413639.99999987427</c:v>
                </c:pt>
                <c:pt idx="15">
                  <c:v>500939.99999966472</c:v>
                </c:pt>
                <c:pt idx="16">
                  <c:v>586439.99999987427</c:v>
                </c:pt>
              </c:numCache>
            </c:numRef>
          </c:xVal>
          <c:yVal>
            <c:numRef>
              <c:f>ZW2_Cons!$H$101:$H$117</c:f>
              <c:numCache>
                <c:formatCode>General</c:formatCode>
                <c:ptCount val="17"/>
                <c:pt idx="1">
                  <c:v>100</c:v>
                </c:pt>
                <c:pt idx="2">
                  <c:v>97.333333333333343</c:v>
                </c:pt>
                <c:pt idx="3">
                  <c:v>96</c:v>
                </c:pt>
                <c:pt idx="4">
                  <c:v>92.533333333333346</c:v>
                </c:pt>
                <c:pt idx="5">
                  <c:v>89.066666666666663</c:v>
                </c:pt>
                <c:pt idx="6">
                  <c:v>80.800000000000011</c:v>
                </c:pt>
                <c:pt idx="7">
                  <c:v>64.8</c:v>
                </c:pt>
                <c:pt idx="8">
                  <c:v>47.199999999999996</c:v>
                </c:pt>
                <c:pt idx="9">
                  <c:v>43.2</c:v>
                </c:pt>
                <c:pt idx="10">
                  <c:v>40.266666666666666</c:v>
                </c:pt>
                <c:pt idx="11">
                  <c:v>30.4</c:v>
                </c:pt>
                <c:pt idx="12">
                  <c:v>28.000000000000004</c:v>
                </c:pt>
                <c:pt idx="13">
                  <c:v>25.333333333333336</c:v>
                </c:pt>
                <c:pt idx="14">
                  <c:v>23.466666666666669</c:v>
                </c:pt>
                <c:pt idx="15">
                  <c:v>23.2</c:v>
                </c:pt>
                <c:pt idx="16">
                  <c:v>23.2</c:v>
                </c:pt>
              </c:numCache>
            </c:numRef>
          </c:yVal>
          <c:smooth val="0"/>
          <c:extLst>
            <c:ext xmlns:c16="http://schemas.microsoft.com/office/drawing/2014/chart" uri="{C3380CC4-5D6E-409C-BE32-E72D297353CC}">
              <c16:uniqueId val="{0000000A-38A1-44BB-A4F4-AAF8703358A7}"/>
            </c:ext>
          </c:extLst>
        </c:ser>
        <c:ser>
          <c:idx val="10"/>
          <c:order val="10"/>
          <c:tx>
            <c:v>GR1</c:v>
          </c:tx>
          <c:spPr>
            <a:ln w="12700" cap="rnd">
              <a:solidFill>
                <a:srgbClr val="92D050"/>
              </a:solidFill>
              <a:round/>
            </a:ln>
            <a:effectLst/>
          </c:spPr>
          <c:marker>
            <c:symbol val="circle"/>
            <c:size val="4"/>
            <c:spPr>
              <a:solidFill>
                <a:srgbClr val="92D050"/>
              </a:solidFill>
              <a:ln w="9525">
                <a:solidFill>
                  <a:srgbClr val="92D050"/>
                </a:solidFill>
              </a:ln>
              <a:effectLst/>
            </c:spPr>
          </c:marker>
          <c:xVal>
            <c:numRef>
              <c:f>GR1_Cons!$E$110:$E$127</c:f>
              <c:numCache>
                <c:formatCode>General</c:formatCode>
                <c:ptCount val="18"/>
                <c:pt idx="1">
                  <c:v>60.000000195577741</c:v>
                </c:pt>
                <c:pt idx="2">
                  <c:v>120.00000039115548</c:v>
                </c:pt>
                <c:pt idx="3">
                  <c:v>300.00000034924597</c:v>
                </c:pt>
                <c:pt idx="4">
                  <c:v>600.00000006984919</c:v>
                </c:pt>
                <c:pt idx="5">
                  <c:v>899.99999979045242</c:v>
                </c:pt>
                <c:pt idx="6">
                  <c:v>1800.0000002095476</c:v>
                </c:pt>
                <c:pt idx="7">
                  <c:v>3659.9999999860302</c:v>
                </c:pt>
                <c:pt idx="8">
                  <c:v>6780.0000000977889</c:v>
                </c:pt>
                <c:pt idx="9">
                  <c:v>10379.999999888241</c:v>
                </c:pt>
                <c:pt idx="10">
                  <c:v>13980.000000307336</c:v>
                </c:pt>
                <c:pt idx="11">
                  <c:v>17580.000000097789</c:v>
                </c:pt>
                <c:pt idx="12">
                  <c:v>74340.000000293367</c:v>
                </c:pt>
                <c:pt idx="13">
                  <c:v>104640.00000036322</c:v>
                </c:pt>
                <c:pt idx="14">
                  <c:v>159839.99999987427</c:v>
                </c:pt>
                <c:pt idx="15">
                  <c:v>419039.99999987427</c:v>
                </c:pt>
                <c:pt idx="16">
                  <c:v>505439.99999987427</c:v>
                </c:pt>
                <c:pt idx="17">
                  <c:v>591839.99999987427</c:v>
                </c:pt>
              </c:numCache>
            </c:numRef>
          </c:xVal>
          <c:yVal>
            <c:numRef>
              <c:f>GR1_Cons!$H$110:$H$127</c:f>
              <c:numCache>
                <c:formatCode>General</c:formatCode>
                <c:ptCount val="18"/>
                <c:pt idx="1">
                  <c:v>100</c:v>
                </c:pt>
                <c:pt idx="2">
                  <c:v>97.866666666666674</c:v>
                </c:pt>
                <c:pt idx="3">
                  <c:v>96</c:v>
                </c:pt>
                <c:pt idx="4">
                  <c:v>92.533333333333346</c:v>
                </c:pt>
                <c:pt idx="5">
                  <c:v>89.333333333333329</c:v>
                </c:pt>
                <c:pt idx="6">
                  <c:v>80.26666666666668</c:v>
                </c:pt>
                <c:pt idx="7">
                  <c:v>62.666666666666671</c:v>
                </c:pt>
                <c:pt idx="8">
                  <c:v>47.466666666666669</c:v>
                </c:pt>
                <c:pt idx="9">
                  <c:v>43.733333333333327</c:v>
                </c:pt>
                <c:pt idx="10">
                  <c:v>41.333333333333336</c:v>
                </c:pt>
                <c:pt idx="11">
                  <c:v>39.733333333333334</c:v>
                </c:pt>
                <c:pt idx="12">
                  <c:v>31.2</c:v>
                </c:pt>
                <c:pt idx="13">
                  <c:v>29.599999999999998</c:v>
                </c:pt>
                <c:pt idx="14">
                  <c:v>28.000000000000004</c:v>
                </c:pt>
                <c:pt idx="15">
                  <c:v>25.333333333333336</c:v>
                </c:pt>
                <c:pt idx="16">
                  <c:v>25.066666666666666</c:v>
                </c:pt>
                <c:pt idx="17">
                  <c:v>24.800000000000004</c:v>
                </c:pt>
              </c:numCache>
            </c:numRef>
          </c:yVal>
          <c:smooth val="0"/>
          <c:extLst>
            <c:ext xmlns:c16="http://schemas.microsoft.com/office/drawing/2014/chart" uri="{C3380CC4-5D6E-409C-BE32-E72D297353CC}">
              <c16:uniqueId val="{0000000B-38A1-44BB-A4F4-AAF8703358A7}"/>
            </c:ext>
          </c:extLst>
        </c:ser>
        <c:ser>
          <c:idx val="12"/>
          <c:order val="12"/>
          <c:tx>
            <c:v>WAW1</c:v>
          </c:tx>
          <c:spPr>
            <a:ln w="12700" cap="rnd">
              <a:solidFill>
                <a:schemeClr val="accent5">
                  <a:lumMod val="60000"/>
                  <a:lumOff val="40000"/>
                </a:schemeClr>
              </a:solidFill>
              <a:round/>
            </a:ln>
            <a:effectLst/>
          </c:spPr>
          <c:marker>
            <c:symbol val="circle"/>
            <c:size val="4"/>
            <c:spPr>
              <a:solidFill>
                <a:schemeClr val="accent5">
                  <a:lumMod val="60000"/>
                  <a:lumOff val="40000"/>
                </a:schemeClr>
              </a:solidFill>
              <a:ln w="9525">
                <a:solidFill>
                  <a:schemeClr val="accent5">
                    <a:lumMod val="60000"/>
                    <a:lumOff val="40000"/>
                  </a:schemeClr>
                </a:solidFill>
              </a:ln>
              <a:effectLst/>
            </c:spPr>
          </c:marker>
          <c:xVal>
            <c:numRef>
              <c:f>WAW1_Cons!$E$110:$E$130</c:f>
              <c:numCache>
                <c:formatCode>General</c:formatCode>
                <c:ptCount val="21"/>
                <c:pt idx="1">
                  <c:v>59.999999566935003</c:v>
                </c:pt>
                <c:pt idx="2">
                  <c:v>119.99999976251274</c:v>
                </c:pt>
                <c:pt idx="3">
                  <c:v>179.99999995809048</c:v>
                </c:pt>
                <c:pt idx="4">
                  <c:v>299.99999972060323</c:v>
                </c:pt>
                <c:pt idx="5">
                  <c:v>420.00000011175871</c:v>
                </c:pt>
                <c:pt idx="6">
                  <c:v>600.00000006984919</c:v>
                </c:pt>
                <c:pt idx="7">
                  <c:v>780.00000002793968</c:v>
                </c:pt>
                <c:pt idx="8">
                  <c:v>899.99999979045242</c:v>
                </c:pt>
                <c:pt idx="9">
                  <c:v>1079.9999997485429</c:v>
                </c:pt>
                <c:pt idx="10">
                  <c:v>1499.9999998603016</c:v>
                </c:pt>
                <c:pt idx="11">
                  <c:v>1799.9999995809048</c:v>
                </c:pt>
                <c:pt idx="12">
                  <c:v>3599.9999997904524</c:v>
                </c:pt>
                <c:pt idx="13">
                  <c:v>6839.9999996647239</c:v>
                </c:pt>
                <c:pt idx="14">
                  <c:v>10440.000000083819</c:v>
                </c:pt>
                <c:pt idx="15">
                  <c:v>14039.999999874271</c:v>
                </c:pt>
                <c:pt idx="16">
                  <c:v>70859.999999636784</c:v>
                </c:pt>
                <c:pt idx="17">
                  <c:v>160860.00000005588</c:v>
                </c:pt>
                <c:pt idx="18">
                  <c:v>419159.99999963678</c:v>
                </c:pt>
                <c:pt idx="19">
                  <c:v>504659.99999984633</c:v>
                </c:pt>
                <c:pt idx="20">
                  <c:v>589259.99999963678</c:v>
                </c:pt>
              </c:numCache>
            </c:numRef>
          </c:xVal>
          <c:yVal>
            <c:numRef>
              <c:f>WAW1_Cons!$H$110:$H$130</c:f>
              <c:numCache>
                <c:formatCode>General</c:formatCode>
                <c:ptCount val="21"/>
                <c:pt idx="1">
                  <c:v>98.666666666666671</c:v>
                </c:pt>
                <c:pt idx="2">
                  <c:v>97.333333333333343</c:v>
                </c:pt>
                <c:pt idx="3">
                  <c:v>96</c:v>
                </c:pt>
                <c:pt idx="4">
                  <c:v>93.866666666666674</c:v>
                </c:pt>
                <c:pt idx="5">
                  <c:v>92</c:v>
                </c:pt>
                <c:pt idx="6">
                  <c:v>89.600000000000009</c:v>
                </c:pt>
                <c:pt idx="7">
                  <c:v>87.466666666666654</c:v>
                </c:pt>
                <c:pt idx="8">
                  <c:v>86.133333333333326</c:v>
                </c:pt>
                <c:pt idx="9">
                  <c:v>84</c:v>
                </c:pt>
                <c:pt idx="10">
                  <c:v>79.466666666666669</c:v>
                </c:pt>
                <c:pt idx="11">
                  <c:v>76.266666666666666</c:v>
                </c:pt>
                <c:pt idx="12">
                  <c:v>58.666666666666664</c:v>
                </c:pt>
                <c:pt idx="13">
                  <c:v>43.466666666666669</c:v>
                </c:pt>
                <c:pt idx="14">
                  <c:v>39.199999999999996</c:v>
                </c:pt>
                <c:pt idx="15">
                  <c:v>36.799999999999997</c:v>
                </c:pt>
                <c:pt idx="16">
                  <c:v>26.133333333333336</c:v>
                </c:pt>
                <c:pt idx="17">
                  <c:v>22.933333333333334</c:v>
                </c:pt>
                <c:pt idx="18">
                  <c:v>20</c:v>
                </c:pt>
                <c:pt idx="19">
                  <c:v>19.733333333333334</c:v>
                </c:pt>
                <c:pt idx="20">
                  <c:v>19.466666666666665</c:v>
                </c:pt>
              </c:numCache>
            </c:numRef>
          </c:yVal>
          <c:smooth val="0"/>
          <c:extLst>
            <c:ext xmlns:c16="http://schemas.microsoft.com/office/drawing/2014/chart" uri="{C3380CC4-5D6E-409C-BE32-E72D297353CC}">
              <c16:uniqueId val="{0000000D-38A1-44BB-A4F4-AAF8703358A7}"/>
            </c:ext>
          </c:extLst>
        </c:ser>
        <c:ser>
          <c:idx val="13"/>
          <c:order val="13"/>
          <c:tx>
            <c:v>BH1</c:v>
          </c:tx>
          <c:spPr>
            <a:ln w="12700" cap="rnd">
              <a:solidFill>
                <a:schemeClr val="accent2">
                  <a:lumMod val="80000"/>
                  <a:lumOff val="20000"/>
                </a:schemeClr>
              </a:solidFill>
              <a:round/>
            </a:ln>
            <a:effectLst/>
          </c:spPr>
          <c:marker>
            <c:symbol val="circle"/>
            <c:size val="4"/>
            <c:spPr>
              <a:solidFill>
                <a:schemeClr val="accent2">
                  <a:lumMod val="80000"/>
                  <a:lumOff val="20000"/>
                </a:schemeClr>
              </a:solidFill>
              <a:ln w="9525">
                <a:solidFill>
                  <a:schemeClr val="accent2">
                    <a:lumMod val="80000"/>
                    <a:lumOff val="20000"/>
                  </a:schemeClr>
                </a:solidFill>
              </a:ln>
              <a:effectLst/>
            </c:spPr>
          </c:marker>
          <c:xVal>
            <c:numRef>
              <c:f>BH1_Cons!$E$117:$E$140</c:f>
              <c:numCache>
                <c:formatCode>General</c:formatCode>
                <c:ptCount val="24"/>
                <c:pt idx="1">
                  <c:v>60.000000195577741</c:v>
                </c:pt>
                <c:pt idx="2">
                  <c:v>120.00000039115548</c:v>
                </c:pt>
                <c:pt idx="3">
                  <c:v>300.00000034924597</c:v>
                </c:pt>
                <c:pt idx="4">
                  <c:v>420.00000011175871</c:v>
                </c:pt>
                <c:pt idx="5">
                  <c:v>600.00000006984919</c:v>
                </c:pt>
                <c:pt idx="6">
                  <c:v>840.00000022351742</c:v>
                </c:pt>
                <c:pt idx="7">
                  <c:v>1139.9999999441206</c:v>
                </c:pt>
                <c:pt idx="8">
                  <c:v>1800.0000002095476</c:v>
                </c:pt>
                <c:pt idx="9">
                  <c:v>2099.9999999301508</c:v>
                </c:pt>
                <c:pt idx="10">
                  <c:v>2700</c:v>
                </c:pt>
                <c:pt idx="11">
                  <c:v>3540.0000002235174</c:v>
                </c:pt>
                <c:pt idx="12">
                  <c:v>5339.9999998044223</c:v>
                </c:pt>
                <c:pt idx="13">
                  <c:v>7200.0000002095476</c:v>
                </c:pt>
                <c:pt idx="14">
                  <c:v>10800</c:v>
                </c:pt>
                <c:pt idx="15">
                  <c:v>14400.000000419095</c:v>
                </c:pt>
                <c:pt idx="16">
                  <c:v>18000.000000209548</c:v>
                </c:pt>
                <c:pt idx="17">
                  <c:v>21600</c:v>
                </c:pt>
                <c:pt idx="18">
                  <c:v>79619.999999902211</c:v>
                </c:pt>
                <c:pt idx="19">
                  <c:v>110220.00000032131</c:v>
                </c:pt>
                <c:pt idx="20">
                  <c:v>192419.99999983236</c:v>
                </c:pt>
                <c:pt idx="21">
                  <c:v>427020.00000011176</c:v>
                </c:pt>
                <c:pt idx="22">
                  <c:v>511799.9999998603</c:v>
                </c:pt>
                <c:pt idx="23">
                  <c:v>598019.99999990221</c:v>
                </c:pt>
              </c:numCache>
            </c:numRef>
          </c:xVal>
          <c:yVal>
            <c:numRef>
              <c:f>BH1_Cons!$H$117:$H$140</c:f>
              <c:numCache>
                <c:formatCode>General</c:formatCode>
                <c:ptCount val="24"/>
                <c:pt idx="1">
                  <c:v>97.663551401869171</c:v>
                </c:pt>
                <c:pt idx="2">
                  <c:v>94.859813084112147</c:v>
                </c:pt>
                <c:pt idx="3">
                  <c:v>89.953271028037392</c:v>
                </c:pt>
                <c:pt idx="4">
                  <c:v>85.981308411214954</c:v>
                </c:pt>
                <c:pt idx="5">
                  <c:v>82.00934579439253</c:v>
                </c:pt>
                <c:pt idx="6">
                  <c:v>76.168224299065429</c:v>
                </c:pt>
                <c:pt idx="7">
                  <c:v>67.523364485981304</c:v>
                </c:pt>
                <c:pt idx="8">
                  <c:v>58.177570093457945</c:v>
                </c:pt>
                <c:pt idx="9">
                  <c:v>52.10280373831776</c:v>
                </c:pt>
                <c:pt idx="10">
                  <c:v>45.093457943925237</c:v>
                </c:pt>
                <c:pt idx="11">
                  <c:v>36.68224299065421</c:v>
                </c:pt>
                <c:pt idx="12">
                  <c:v>30.841121495327101</c:v>
                </c:pt>
                <c:pt idx="13">
                  <c:v>28.271028037383179</c:v>
                </c:pt>
                <c:pt idx="14">
                  <c:v>25.467289719626169</c:v>
                </c:pt>
                <c:pt idx="15">
                  <c:v>22.897196261682247</c:v>
                </c:pt>
                <c:pt idx="16">
                  <c:v>22.196261682242994</c:v>
                </c:pt>
                <c:pt idx="17">
                  <c:v>21.845794392523366</c:v>
                </c:pt>
                <c:pt idx="18">
                  <c:v>17.523364485981311</c:v>
                </c:pt>
                <c:pt idx="19">
                  <c:v>16.588785046728972</c:v>
                </c:pt>
                <c:pt idx="20">
                  <c:v>15.420560747663551</c:v>
                </c:pt>
                <c:pt idx="21">
                  <c:v>14.953271028037385</c:v>
                </c:pt>
                <c:pt idx="22">
                  <c:v>14.7196261682243</c:v>
                </c:pt>
                <c:pt idx="23">
                  <c:v>14.485981308411217</c:v>
                </c:pt>
              </c:numCache>
            </c:numRef>
          </c:yVal>
          <c:smooth val="0"/>
          <c:extLst>
            <c:ext xmlns:c16="http://schemas.microsoft.com/office/drawing/2014/chart" uri="{C3380CC4-5D6E-409C-BE32-E72D297353CC}">
              <c16:uniqueId val="{0000000E-38A1-44BB-A4F4-AAF8703358A7}"/>
            </c:ext>
          </c:extLst>
        </c:ser>
        <c:ser>
          <c:idx val="14"/>
          <c:order val="14"/>
          <c:tx>
            <c:v>HU1</c:v>
          </c:tx>
          <c:spPr>
            <a:ln w="12700" cap="rnd">
              <a:solidFill>
                <a:schemeClr val="accent3">
                  <a:lumMod val="80000"/>
                  <a:lumOff val="20000"/>
                </a:schemeClr>
              </a:solidFill>
              <a:round/>
            </a:ln>
            <a:effectLst/>
          </c:spPr>
          <c:marker>
            <c:symbol val="circle"/>
            <c:size val="4"/>
            <c:spPr>
              <a:solidFill>
                <a:schemeClr val="accent3">
                  <a:lumMod val="80000"/>
                  <a:lumOff val="20000"/>
                </a:schemeClr>
              </a:solidFill>
              <a:ln w="9525">
                <a:solidFill>
                  <a:schemeClr val="accent3">
                    <a:lumMod val="80000"/>
                    <a:lumOff val="20000"/>
                  </a:schemeClr>
                </a:solidFill>
              </a:ln>
              <a:effectLst/>
            </c:spPr>
          </c:marker>
          <c:xVal>
            <c:numRef>
              <c:f>HU1_Cons!$E$100:$E$120</c:f>
              <c:numCache>
                <c:formatCode>General</c:formatCode>
                <c:ptCount val="21"/>
                <c:pt idx="1">
                  <c:v>60.000000195577741</c:v>
                </c:pt>
                <c:pt idx="2">
                  <c:v>120.00000039115548</c:v>
                </c:pt>
                <c:pt idx="3">
                  <c:v>300.00000034924597</c:v>
                </c:pt>
                <c:pt idx="4">
                  <c:v>600.00000006984919</c:v>
                </c:pt>
                <c:pt idx="5">
                  <c:v>900.00000041909516</c:v>
                </c:pt>
                <c:pt idx="6">
                  <c:v>1260.0000003352761</c:v>
                </c:pt>
                <c:pt idx="7">
                  <c:v>1800.0000002095476</c:v>
                </c:pt>
                <c:pt idx="8">
                  <c:v>2700</c:v>
                </c:pt>
                <c:pt idx="9">
                  <c:v>3600.0000004190952</c:v>
                </c:pt>
                <c:pt idx="10">
                  <c:v>5400</c:v>
                </c:pt>
                <c:pt idx="11">
                  <c:v>7200.0000002095476</c:v>
                </c:pt>
                <c:pt idx="12">
                  <c:v>10800</c:v>
                </c:pt>
                <c:pt idx="13">
                  <c:v>14400.000000419095</c:v>
                </c:pt>
                <c:pt idx="14">
                  <c:v>18000.000000209548</c:v>
                </c:pt>
                <c:pt idx="15">
                  <c:v>19800.000000419095</c:v>
                </c:pt>
                <c:pt idx="16">
                  <c:v>75420.00000004191</c:v>
                </c:pt>
                <c:pt idx="17">
                  <c:v>106020.000000461</c:v>
                </c:pt>
                <c:pt idx="18">
                  <c:v>422820.00000025146</c:v>
                </c:pt>
                <c:pt idx="19">
                  <c:v>507600</c:v>
                </c:pt>
                <c:pt idx="20">
                  <c:v>593820.00000004191</c:v>
                </c:pt>
              </c:numCache>
            </c:numRef>
          </c:xVal>
          <c:yVal>
            <c:numRef>
              <c:f>HU1_Cons!$H$100:$H$120</c:f>
              <c:numCache>
                <c:formatCode>General</c:formatCode>
                <c:ptCount val="21"/>
                <c:pt idx="1">
                  <c:v>99.069767441860463</c:v>
                </c:pt>
                <c:pt idx="2">
                  <c:v>89.534883720930239</c:v>
                </c:pt>
                <c:pt idx="3">
                  <c:v>66.279069767441854</c:v>
                </c:pt>
                <c:pt idx="4">
                  <c:v>46.04651162790698</c:v>
                </c:pt>
                <c:pt idx="5">
                  <c:v>34.186046511627907</c:v>
                </c:pt>
                <c:pt idx="6">
                  <c:v>28.13953488372093</c:v>
                </c:pt>
                <c:pt idx="7">
                  <c:v>25.348837209302328</c:v>
                </c:pt>
                <c:pt idx="8">
                  <c:v>22.790697674418606</c:v>
                </c:pt>
                <c:pt idx="9">
                  <c:v>21.511627906976745</c:v>
                </c:pt>
                <c:pt idx="10">
                  <c:v>20</c:v>
                </c:pt>
                <c:pt idx="11">
                  <c:v>18.837209302325579</c:v>
                </c:pt>
                <c:pt idx="12">
                  <c:v>17.674418604651162</c:v>
                </c:pt>
                <c:pt idx="13">
                  <c:v>16.97674418604651</c:v>
                </c:pt>
                <c:pt idx="14">
                  <c:v>16.511627906976745</c:v>
                </c:pt>
                <c:pt idx="15">
                  <c:v>16.279069767441861</c:v>
                </c:pt>
                <c:pt idx="16">
                  <c:v>14.186046511627906</c:v>
                </c:pt>
                <c:pt idx="17">
                  <c:v>13.720930232558141</c:v>
                </c:pt>
                <c:pt idx="18">
                  <c:v>12.906976744186046</c:v>
                </c:pt>
                <c:pt idx="19">
                  <c:v>12.790697674418606</c:v>
                </c:pt>
                <c:pt idx="20">
                  <c:v>12.790697674418606</c:v>
                </c:pt>
              </c:numCache>
            </c:numRef>
          </c:yVal>
          <c:smooth val="0"/>
          <c:extLst>
            <c:ext xmlns:c16="http://schemas.microsoft.com/office/drawing/2014/chart" uri="{C3380CC4-5D6E-409C-BE32-E72D297353CC}">
              <c16:uniqueId val="{0000000F-38A1-44BB-A4F4-AAF8703358A7}"/>
            </c:ext>
          </c:extLst>
        </c:ser>
        <c:dLbls>
          <c:showLegendKey val="0"/>
          <c:showVal val="0"/>
          <c:showCatName val="0"/>
          <c:showSerName val="0"/>
          <c:showPercent val="0"/>
          <c:showBubbleSize val="0"/>
        </c:dLbls>
        <c:axId val="438520208"/>
        <c:axId val="438522168"/>
        <c:extLst>
          <c:ext xmlns:c15="http://schemas.microsoft.com/office/drawing/2012/chart" uri="{02D57815-91ED-43cb-92C2-25804820EDAC}">
            <c15:filteredScatterSeries>
              <c15:ser>
                <c:idx val="11"/>
                <c:order val="11"/>
                <c:tx>
                  <c:v>H2</c:v>
                </c:tx>
                <c:spPr>
                  <a:ln w="19050"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xVal>
                  <c:numRef>
                    <c:extLst>
                      <c:ext uri="{02D57815-91ED-43cb-92C2-25804820EDAC}">
                        <c15:formulaRef>
                          <c15:sqref>H2_Cons!$E$99:$E$115</c15:sqref>
                        </c15:formulaRef>
                      </c:ext>
                    </c:extLst>
                    <c:numCache>
                      <c:formatCode>General</c:formatCode>
                      <c:ptCount val="17"/>
                      <c:pt idx="1">
                        <c:v>59.999999566935003</c:v>
                      </c:pt>
                      <c:pt idx="2">
                        <c:v>299.99999972060323</c:v>
                      </c:pt>
                      <c:pt idx="3">
                        <c:v>599.99999944120646</c:v>
                      </c:pt>
                      <c:pt idx="4">
                        <c:v>899.99999979045242</c:v>
                      </c:pt>
                      <c:pt idx="5">
                        <c:v>1799.9999995809048</c:v>
                      </c:pt>
                      <c:pt idx="6">
                        <c:v>3599.9999997904524</c:v>
                      </c:pt>
                      <c:pt idx="7">
                        <c:v>7199.9999995809048</c:v>
                      </c:pt>
                      <c:pt idx="8">
                        <c:v>10800</c:v>
                      </c:pt>
                      <c:pt idx="9">
                        <c:v>14399.999999790452</c:v>
                      </c:pt>
                      <c:pt idx="10">
                        <c:v>16559.999999916181</c:v>
                      </c:pt>
                      <c:pt idx="11">
                        <c:v>74159.999999706633</c:v>
                      </c:pt>
                      <c:pt idx="12">
                        <c:v>102959.99999991618</c:v>
                      </c:pt>
                      <c:pt idx="13">
                        <c:v>333359.99999970663</c:v>
                      </c:pt>
                      <c:pt idx="14">
                        <c:v>419759.99999970663</c:v>
                      </c:pt>
                      <c:pt idx="15">
                        <c:v>507059.99999949709</c:v>
                      </c:pt>
                      <c:pt idx="16">
                        <c:v>591659.99999991618</c:v>
                      </c:pt>
                    </c:numCache>
                  </c:numRef>
                </c:xVal>
                <c:yVal>
                  <c:numRef>
                    <c:extLst>
                      <c:ext uri="{02D57815-91ED-43cb-92C2-25804820EDAC}">
                        <c15:formulaRef>
                          <c15:sqref>H2_Cons!$H$99:$H$115</c15:sqref>
                        </c15:formulaRef>
                      </c:ext>
                    </c:extLst>
                    <c:numCache>
                      <c:formatCode>General</c:formatCode>
                      <c:ptCount val="17"/>
                      <c:pt idx="1">
                        <c:v>100</c:v>
                      </c:pt>
                      <c:pt idx="2">
                        <c:v>100</c:v>
                      </c:pt>
                      <c:pt idx="3">
                        <c:v>99.204244031830228</c:v>
                      </c:pt>
                      <c:pt idx="4">
                        <c:v>98.010610079575599</c:v>
                      </c:pt>
                      <c:pt idx="5">
                        <c:v>90.18567639257293</c:v>
                      </c:pt>
                      <c:pt idx="6">
                        <c:v>74.270557029177709</c:v>
                      </c:pt>
                      <c:pt idx="7">
                        <c:v>59.416445623342163</c:v>
                      </c:pt>
                      <c:pt idx="8">
                        <c:v>55.702917771883286</c:v>
                      </c:pt>
                      <c:pt idx="9">
                        <c:v>53.315649867374006</c:v>
                      </c:pt>
                      <c:pt idx="10">
                        <c:v>52.254641909814318</c:v>
                      </c:pt>
                      <c:pt idx="11">
                        <c:v>42.57294429708223</c:v>
                      </c:pt>
                      <c:pt idx="12">
                        <c:v>40.981432360742701</c:v>
                      </c:pt>
                      <c:pt idx="13">
                        <c:v>36.339522546419097</c:v>
                      </c:pt>
                      <c:pt idx="14">
                        <c:v>35.543766578249333</c:v>
                      </c:pt>
                      <c:pt idx="15">
                        <c:v>35.278514588859416</c:v>
                      </c:pt>
                      <c:pt idx="16">
                        <c:v>35.013262599469492</c:v>
                      </c:pt>
                    </c:numCache>
                  </c:numRef>
                </c:yVal>
                <c:smooth val="0"/>
                <c:extLst>
                  <c:ext xmlns:c16="http://schemas.microsoft.com/office/drawing/2014/chart" uri="{C3380CC4-5D6E-409C-BE32-E72D297353CC}">
                    <c16:uniqueId val="{0000000C-38A1-44BB-A4F4-AAF8703358A7}"/>
                  </c:ext>
                </c:extLst>
              </c15:ser>
            </c15:filteredScatterSeries>
          </c:ext>
        </c:extLst>
      </c:scatterChart>
      <c:valAx>
        <c:axId val="438520208"/>
        <c:scaling>
          <c:logBase val="10"/>
          <c:orientation val="minMax"/>
          <c:min val="10"/>
        </c:scaling>
        <c:delete val="0"/>
        <c:axPos val="b"/>
        <c:majorGridlines>
          <c:spPr>
            <a:ln w="9525" cap="flat" cmpd="sng" algn="ctr">
              <a:solidFill>
                <a:schemeClr val="tx1"/>
              </a:solidFill>
              <a:round/>
            </a:ln>
            <a:effectLst/>
          </c:spPr>
        </c:majorGridlines>
        <c:minorGridlines>
          <c:spPr>
            <a:ln w="9525" cap="flat" cmpd="sng" algn="ct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round/>
            </a:ln>
            <a:effectLst/>
          </c:spPr>
        </c:minorGridlines>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nl-NL"/>
                  <a:t>Time (s)</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crossAx val="438522168"/>
        <c:crosses val="autoZero"/>
        <c:crossBetween val="midCat"/>
      </c:valAx>
      <c:valAx>
        <c:axId val="438522168"/>
        <c:scaling>
          <c:orientation val="minMax"/>
          <c:max val="105"/>
          <c:min val="0"/>
        </c:scaling>
        <c:delete val="0"/>
        <c:axPos val="l"/>
        <c:majorGridlines>
          <c:spPr>
            <a:ln w="9525" cap="flat" cmpd="sng" algn="ctr">
              <a:solidFill>
                <a:schemeClr val="tx1"/>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nl-NL"/>
                  <a:t>Ratio sediment height/water height (%)</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nl-NL"/>
          </a:p>
        </c:txPr>
        <c:crossAx val="438520208"/>
        <c:crossesAt val="1.0000000000000002E-2"/>
        <c:crossBetween val="midCat"/>
      </c:valAx>
      <c:spPr>
        <a:noFill/>
        <a:ln w="9525">
          <a:solidFill>
            <a:schemeClr val="tx1"/>
          </a:solidFill>
        </a:ln>
        <a:effectLst/>
      </c:spPr>
    </c:plotArea>
    <c:legend>
      <c:legendPos val="r"/>
      <c:layout>
        <c:manualLayout>
          <c:xMode val="edge"/>
          <c:yMode val="edge"/>
          <c:x val="0.13764251283254667"/>
          <c:y val="0.25674102891958989"/>
          <c:w val="0.12259666647018766"/>
          <c:h val="0.60950970724035225"/>
        </c:manualLayout>
      </c:layout>
      <c:overlay val="0"/>
      <c:spPr>
        <a:solidFill>
          <a:schemeClr val="bg1"/>
        </a:solidFill>
        <a:ln>
          <a:solidFill>
            <a:schemeClr val="tx1">
              <a:alpha val="99000"/>
            </a:schemeClr>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nl-NL"/>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nl-N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004433837227344E-2"/>
          <c:y val="3.4029397306976343E-2"/>
          <c:w val="0.84693923938267224"/>
          <c:h val="0.82860535009356262"/>
        </c:manualLayout>
      </c:layout>
      <c:scatterChart>
        <c:scatterStyle val="smoothMarker"/>
        <c:varyColors val="0"/>
        <c:ser>
          <c:idx val="0"/>
          <c:order val="0"/>
          <c:tx>
            <c:strRef>
              <c:f>Cons_100_fig!$E$1</c:f>
              <c:strCache>
                <c:ptCount val="1"/>
                <c:pt idx="0">
                  <c:v>PA1</c:v>
                </c:pt>
              </c:strCache>
            </c:strRef>
          </c:tx>
          <c:spPr>
            <a:ln w="12700" cap="rnd">
              <a:solidFill>
                <a:srgbClr val="FFC000"/>
              </a:solidFill>
              <a:round/>
            </a:ln>
            <a:effectLst/>
          </c:spPr>
          <c:marker>
            <c:symbol val="circle"/>
            <c:size val="4"/>
            <c:spPr>
              <a:solidFill>
                <a:srgbClr val="FFC000"/>
              </a:solidFill>
              <a:ln w="9525">
                <a:solidFill>
                  <a:srgbClr val="FFC000"/>
                </a:solidFill>
              </a:ln>
              <a:effectLst/>
            </c:spPr>
          </c:marker>
          <c:xVal>
            <c:numRef>
              <c:f>Cons_100_fig!$E$10:$E$26</c:f>
              <c:numCache>
                <c:formatCode>0</c:formatCode>
                <c:ptCount val="17"/>
                <c:pt idx="1">
                  <c:v>60.000000195577741</c:v>
                </c:pt>
                <c:pt idx="2">
                  <c:v>299.99999972060323</c:v>
                </c:pt>
                <c:pt idx="3">
                  <c:v>600.00000006984919</c:v>
                </c:pt>
                <c:pt idx="4">
                  <c:v>899.99999979045242</c:v>
                </c:pt>
                <c:pt idx="5">
                  <c:v>1800.0000002095476</c:v>
                </c:pt>
                <c:pt idx="6">
                  <c:v>3599.9999997904524</c:v>
                </c:pt>
                <c:pt idx="7">
                  <c:v>7200.0000002095476</c:v>
                </c:pt>
                <c:pt idx="8">
                  <c:v>10800.004999595694</c:v>
                </c:pt>
                <c:pt idx="9">
                  <c:v>14400.009999610484</c:v>
                </c:pt>
                <c:pt idx="10">
                  <c:v>19391.999999969266</c:v>
                </c:pt>
                <c:pt idx="11">
                  <c:v>74651.9999996759</c:v>
                </c:pt>
                <c:pt idx="12">
                  <c:v>106392.00000003912</c:v>
                </c:pt>
                <c:pt idx="13">
                  <c:v>172462.00000019744</c:v>
                </c:pt>
                <c:pt idx="14">
                  <c:v>432060.9999998007</c:v>
                </c:pt>
                <c:pt idx="15">
                  <c:v>519060.99999987055</c:v>
                </c:pt>
                <c:pt idx="16">
                  <c:v>605876.00000007078</c:v>
                </c:pt>
              </c:numCache>
            </c:numRef>
          </c:xVal>
          <c:yVal>
            <c:numRef>
              <c:f>Cons_100_fig!$J$10:$J$26</c:f>
              <c:numCache>
                <c:formatCode>0.0</c:formatCode>
                <c:ptCount val="17"/>
                <c:pt idx="0">
                  <c:v>100</c:v>
                </c:pt>
                <c:pt idx="1">
                  <c:v>100.58479532163742</c:v>
                </c:pt>
                <c:pt idx="2">
                  <c:v>102.9940119760479</c:v>
                </c:pt>
                <c:pt idx="3">
                  <c:v>107.5</c:v>
                </c:pt>
                <c:pt idx="4">
                  <c:v>112.41830065359477</c:v>
                </c:pt>
                <c:pt idx="5">
                  <c:v>128.59813084112147</c:v>
                </c:pt>
                <c:pt idx="6">
                  <c:v>173.73737373737373</c:v>
                </c:pt>
                <c:pt idx="7">
                  <c:v>207.22891566265056</c:v>
                </c:pt>
                <c:pt idx="8">
                  <c:v>223.37662337662337</c:v>
                </c:pt>
                <c:pt idx="9">
                  <c:v>235.61643835616439</c:v>
                </c:pt>
                <c:pt idx="10">
                  <c:v>247.48201438848918</c:v>
                </c:pt>
                <c:pt idx="11">
                  <c:v>307.14285714285717</c:v>
                </c:pt>
                <c:pt idx="12">
                  <c:v>321.49532710280374</c:v>
                </c:pt>
                <c:pt idx="13">
                  <c:v>347.47474747474746</c:v>
                </c:pt>
                <c:pt idx="14">
                  <c:v>390.90909090909088</c:v>
                </c:pt>
                <c:pt idx="15">
                  <c:v>395.40229885057471</c:v>
                </c:pt>
                <c:pt idx="16">
                  <c:v>400</c:v>
                </c:pt>
              </c:numCache>
            </c:numRef>
          </c:yVal>
          <c:smooth val="1"/>
          <c:extLst>
            <c:ext xmlns:c16="http://schemas.microsoft.com/office/drawing/2014/chart" uri="{C3380CC4-5D6E-409C-BE32-E72D297353CC}">
              <c16:uniqueId val="{00000000-9BB7-4CC4-AA1B-F68F1DB1FCDC}"/>
            </c:ext>
          </c:extLst>
        </c:ser>
        <c:ser>
          <c:idx val="1"/>
          <c:order val="1"/>
          <c:tx>
            <c:strRef>
              <c:f>Cons_100_fig!$E$30</c:f>
              <c:strCache>
                <c:ptCount val="1"/>
                <c:pt idx="0">
                  <c:v>B5</c:v>
                </c:pt>
              </c:strCache>
            </c:strRef>
          </c:tx>
          <c:spPr>
            <a:ln w="12700" cap="rnd">
              <a:solidFill>
                <a:schemeClr val="accent1">
                  <a:lumMod val="75000"/>
                </a:schemeClr>
              </a:solidFill>
              <a:round/>
            </a:ln>
            <a:effectLst/>
          </c:spPr>
          <c:marker>
            <c:symbol val="circle"/>
            <c:size val="4"/>
            <c:spPr>
              <a:solidFill>
                <a:schemeClr val="accent1"/>
              </a:solidFill>
              <a:ln w="9525">
                <a:solidFill>
                  <a:schemeClr val="accent1">
                    <a:lumMod val="75000"/>
                  </a:schemeClr>
                </a:solidFill>
              </a:ln>
              <a:effectLst/>
            </c:spPr>
          </c:marker>
          <c:xVal>
            <c:numRef>
              <c:f>Cons_100_fig!$F$39:$F$55</c:f>
              <c:numCache>
                <c:formatCode>0</c:formatCode>
                <c:ptCount val="17"/>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86345.999999949709</c:v>
                </c:pt>
                <c:pt idx="12">
                  <c:v>105558.999999566</c:v>
                </c:pt>
                <c:pt idx="13">
                  <c:v>183438.99999945424</c:v>
                </c:pt>
                <c:pt idx="14">
                  <c:v>275830.99999953993</c:v>
                </c:pt>
                <c:pt idx="15">
                  <c:v>517938.99999973364</c:v>
                </c:pt>
                <c:pt idx="16">
                  <c:v>601940.99999992177</c:v>
                </c:pt>
              </c:numCache>
            </c:numRef>
          </c:xVal>
          <c:yVal>
            <c:numRef>
              <c:f>Cons_100_fig!$K$39:$K$55</c:f>
              <c:numCache>
                <c:formatCode>0.0</c:formatCode>
                <c:ptCount val="17"/>
                <c:pt idx="0">
                  <c:v>100</c:v>
                </c:pt>
                <c:pt idx="1">
                  <c:v>100</c:v>
                </c:pt>
                <c:pt idx="2">
                  <c:v>104.58715596330275</c:v>
                </c:pt>
                <c:pt idx="3">
                  <c:v>108.9171974522293</c:v>
                </c:pt>
                <c:pt idx="4">
                  <c:v>111.40065146579805</c:v>
                </c:pt>
                <c:pt idx="5">
                  <c:v>128.81355932203394</c:v>
                </c:pt>
                <c:pt idx="6">
                  <c:v>168.47290640394093</c:v>
                </c:pt>
                <c:pt idx="7">
                  <c:v>213.75000000000003</c:v>
                </c:pt>
                <c:pt idx="8">
                  <c:v>235.86206896551727</c:v>
                </c:pt>
                <c:pt idx="9">
                  <c:v>240.8450704225352</c:v>
                </c:pt>
                <c:pt idx="10">
                  <c:v>257.14285714285722</c:v>
                </c:pt>
                <c:pt idx="11">
                  <c:v>325.71428571428578</c:v>
                </c:pt>
                <c:pt idx="12">
                  <c:v>336.94581280788185</c:v>
                </c:pt>
                <c:pt idx="13">
                  <c:v>343.71859296482404</c:v>
                </c:pt>
                <c:pt idx="14">
                  <c:v>360</c:v>
                </c:pt>
                <c:pt idx="15">
                  <c:v>386.4406779661017</c:v>
                </c:pt>
                <c:pt idx="16">
                  <c:v>390.85714285714289</c:v>
                </c:pt>
              </c:numCache>
            </c:numRef>
          </c:yVal>
          <c:smooth val="1"/>
          <c:extLst>
            <c:ext xmlns:c16="http://schemas.microsoft.com/office/drawing/2014/chart" uri="{C3380CC4-5D6E-409C-BE32-E72D297353CC}">
              <c16:uniqueId val="{00000002-9BB7-4CC4-AA1B-F68F1DB1FCDC}"/>
            </c:ext>
          </c:extLst>
        </c:ser>
        <c:ser>
          <c:idx val="2"/>
          <c:order val="2"/>
          <c:tx>
            <c:strRef>
              <c:f>Cons_100_fig!$E$59</c:f>
              <c:strCache>
                <c:ptCount val="1"/>
                <c:pt idx="0">
                  <c:v>H2</c:v>
                </c:pt>
              </c:strCache>
            </c:strRef>
          </c:tx>
          <c:spPr>
            <a:ln w="12700" cap="rnd">
              <a:solidFill>
                <a:schemeClr val="accent2">
                  <a:lumMod val="75000"/>
                </a:schemeClr>
              </a:solidFill>
              <a:round/>
            </a:ln>
            <a:effectLst/>
          </c:spPr>
          <c:marker>
            <c:symbol val="circle"/>
            <c:size val="4"/>
            <c:spPr>
              <a:solidFill>
                <a:schemeClr val="accent2">
                  <a:lumMod val="75000"/>
                </a:schemeClr>
              </a:solidFill>
              <a:ln w="9525">
                <a:solidFill>
                  <a:schemeClr val="accent2">
                    <a:lumMod val="75000"/>
                  </a:schemeClr>
                </a:solidFill>
              </a:ln>
              <a:effectLst/>
            </c:spPr>
          </c:marker>
          <c:xVal>
            <c:numRef>
              <c:f>Cons_100_fig!$E$68:$E$84</c:f>
              <c:numCache>
                <c:formatCode>0</c:formatCode>
                <c:ptCount val="17"/>
                <c:pt idx="1">
                  <c:v>59.999999566935003</c:v>
                </c:pt>
                <c:pt idx="2">
                  <c:v>299.99999972060323</c:v>
                </c:pt>
                <c:pt idx="3">
                  <c:v>599.99999944120646</c:v>
                </c:pt>
                <c:pt idx="4">
                  <c:v>899.99999979045242</c:v>
                </c:pt>
                <c:pt idx="5">
                  <c:v>1799.9999995809048</c:v>
                </c:pt>
                <c:pt idx="6">
                  <c:v>3599.9999997904524</c:v>
                </c:pt>
                <c:pt idx="7">
                  <c:v>7199.9999995809048</c:v>
                </c:pt>
                <c:pt idx="8">
                  <c:v>10800</c:v>
                </c:pt>
                <c:pt idx="9">
                  <c:v>14399.999999790452</c:v>
                </c:pt>
                <c:pt idx="10">
                  <c:v>16559.999999916181</c:v>
                </c:pt>
                <c:pt idx="11">
                  <c:v>74159.999999706633</c:v>
                </c:pt>
                <c:pt idx="12">
                  <c:v>102959.99999991618</c:v>
                </c:pt>
                <c:pt idx="13">
                  <c:v>333359.99999970663</c:v>
                </c:pt>
                <c:pt idx="14">
                  <c:v>419759.99999970663</c:v>
                </c:pt>
                <c:pt idx="15">
                  <c:v>507059.99999949709</c:v>
                </c:pt>
                <c:pt idx="16">
                  <c:v>591659.99999991618</c:v>
                </c:pt>
              </c:numCache>
            </c:numRef>
          </c:xVal>
          <c:yVal>
            <c:numRef>
              <c:f>Cons_100_fig!$J$68:$J$84</c:f>
              <c:numCache>
                <c:formatCode>0.0</c:formatCode>
                <c:ptCount val="17"/>
                <c:pt idx="0">
                  <c:v>100</c:v>
                </c:pt>
                <c:pt idx="1">
                  <c:v>100</c:v>
                </c:pt>
                <c:pt idx="2">
                  <c:v>100</c:v>
                </c:pt>
                <c:pt idx="3">
                  <c:v>100.80213903743316</c:v>
                </c:pt>
                <c:pt idx="4">
                  <c:v>102.0297699594046</c:v>
                </c:pt>
                <c:pt idx="5">
                  <c:v>110.88235294117648</c:v>
                </c:pt>
                <c:pt idx="6">
                  <c:v>134.64285714285717</c:v>
                </c:pt>
                <c:pt idx="7">
                  <c:v>168.30357142857144</c:v>
                </c:pt>
                <c:pt idx="8">
                  <c:v>179.52380952380952</c:v>
                </c:pt>
                <c:pt idx="9">
                  <c:v>187.56218905472636</c:v>
                </c:pt>
                <c:pt idx="10">
                  <c:v>191.37055837563454</c:v>
                </c:pt>
                <c:pt idx="11">
                  <c:v>234.89096573208724</c:v>
                </c:pt>
                <c:pt idx="12">
                  <c:v>244.01294498381878</c:v>
                </c:pt>
                <c:pt idx="13">
                  <c:v>275.18248175182487</c:v>
                </c:pt>
                <c:pt idx="14">
                  <c:v>281.34328358208955</c:v>
                </c:pt>
                <c:pt idx="15">
                  <c:v>283.45864661654139</c:v>
                </c:pt>
                <c:pt idx="16">
                  <c:v>285.60606060606062</c:v>
                </c:pt>
              </c:numCache>
            </c:numRef>
          </c:yVal>
          <c:smooth val="1"/>
          <c:extLst>
            <c:ext xmlns:c16="http://schemas.microsoft.com/office/drawing/2014/chart" uri="{C3380CC4-5D6E-409C-BE32-E72D297353CC}">
              <c16:uniqueId val="{00000003-9BB7-4CC4-AA1B-F68F1DB1FCDC}"/>
            </c:ext>
          </c:extLst>
        </c:ser>
        <c:ser>
          <c:idx val="3"/>
          <c:order val="3"/>
          <c:tx>
            <c:strRef>
              <c:f>Cons_100_fig!$E$88</c:f>
              <c:strCache>
                <c:ptCount val="1"/>
                <c:pt idx="0">
                  <c:v>BB3</c:v>
                </c:pt>
              </c:strCache>
            </c:strRef>
          </c:tx>
          <c:spPr>
            <a:ln w="12700" cap="rnd">
              <a:solidFill>
                <a:srgbClr val="7030A0"/>
              </a:solidFill>
              <a:round/>
            </a:ln>
            <a:effectLst/>
          </c:spPr>
          <c:marker>
            <c:symbol val="circle"/>
            <c:size val="4"/>
            <c:spPr>
              <a:solidFill>
                <a:srgbClr val="7030A0"/>
              </a:solidFill>
              <a:ln w="9525">
                <a:solidFill>
                  <a:srgbClr val="7030A0"/>
                </a:solidFill>
              </a:ln>
              <a:effectLst/>
            </c:spPr>
          </c:marker>
          <c:xVal>
            <c:numRef>
              <c:f>Cons_100_fig!$F$97:$F$113</c:f>
              <c:numCache>
                <c:formatCode>0</c:formatCode>
                <c:ptCount val="17"/>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81856.000000191852</c:v>
                </c:pt>
                <c:pt idx="12">
                  <c:v>103096.00000027567</c:v>
                </c:pt>
                <c:pt idx="13">
                  <c:v>170416.00000031758</c:v>
                </c:pt>
                <c:pt idx="14">
                  <c:v>261196.00000013597</c:v>
                </c:pt>
                <c:pt idx="15">
                  <c:v>347895.99999985658</c:v>
                </c:pt>
                <c:pt idx="16">
                  <c:v>606016.00000010803</c:v>
                </c:pt>
              </c:numCache>
            </c:numRef>
          </c:xVal>
          <c:yVal>
            <c:numRef>
              <c:f>Cons_100_fig!$K$97:$K$113</c:f>
              <c:numCache>
                <c:formatCode>0.0</c:formatCode>
                <c:ptCount val="17"/>
                <c:pt idx="0">
                  <c:v>100</c:v>
                </c:pt>
                <c:pt idx="1">
                  <c:v>101.50150150150151</c:v>
                </c:pt>
                <c:pt idx="2">
                  <c:v>113.42281879194628</c:v>
                </c:pt>
                <c:pt idx="3">
                  <c:v>132.03124999999997</c:v>
                </c:pt>
                <c:pt idx="4">
                  <c:v>157.2093023255814</c:v>
                </c:pt>
                <c:pt idx="5">
                  <c:v>246.71532846715328</c:v>
                </c:pt>
                <c:pt idx="6">
                  <c:v>379.77528089887636</c:v>
                </c:pt>
                <c:pt idx="7">
                  <c:v>447.68211920529797</c:v>
                </c:pt>
                <c:pt idx="8">
                  <c:v>486.33093525179845</c:v>
                </c:pt>
                <c:pt idx="9">
                  <c:v>519.99999999999989</c:v>
                </c:pt>
                <c:pt idx="10">
                  <c:v>563.33333333333326</c:v>
                </c:pt>
                <c:pt idx="11">
                  <c:v>662.74509803921569</c:v>
                </c:pt>
                <c:pt idx="12">
                  <c:v>676</c:v>
                </c:pt>
                <c:pt idx="13">
                  <c:v>676</c:v>
                </c:pt>
                <c:pt idx="14">
                  <c:v>682.82828282828279</c:v>
                </c:pt>
                <c:pt idx="15">
                  <c:v>689.79591836734687</c:v>
                </c:pt>
                <c:pt idx="16">
                  <c:v>704.16666666666663</c:v>
                </c:pt>
              </c:numCache>
            </c:numRef>
          </c:yVal>
          <c:smooth val="1"/>
          <c:extLst>
            <c:ext xmlns:c16="http://schemas.microsoft.com/office/drawing/2014/chart" uri="{C3380CC4-5D6E-409C-BE32-E72D297353CC}">
              <c16:uniqueId val="{00000004-9BB7-4CC4-AA1B-F68F1DB1FCDC}"/>
            </c:ext>
          </c:extLst>
        </c:ser>
        <c:ser>
          <c:idx val="4"/>
          <c:order val="4"/>
          <c:tx>
            <c:strRef>
              <c:f>Cons_100_fig!$E$117</c:f>
              <c:strCache>
                <c:ptCount val="1"/>
                <c:pt idx="0">
                  <c:v>SO3</c:v>
                </c:pt>
              </c:strCache>
            </c:strRef>
          </c:tx>
          <c:spPr>
            <a:ln w="12700" cap="rnd">
              <a:solidFill>
                <a:srgbClr val="0070C0"/>
              </a:solidFill>
              <a:round/>
            </a:ln>
            <a:effectLst/>
          </c:spPr>
          <c:marker>
            <c:symbol val="circle"/>
            <c:size val="4"/>
            <c:spPr>
              <a:solidFill>
                <a:srgbClr val="0070C0"/>
              </a:solidFill>
              <a:ln w="9525">
                <a:solidFill>
                  <a:srgbClr val="0070C0"/>
                </a:solidFill>
              </a:ln>
              <a:effectLst/>
            </c:spPr>
          </c:marker>
          <c:xVal>
            <c:numRef>
              <c:f>Cons_100_fig!$F$126:$F$142</c:f>
              <c:numCache>
                <c:formatCode>0</c:formatCode>
                <c:ptCount val="17"/>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86640.000000153668</c:v>
                </c:pt>
                <c:pt idx="12">
                  <c:v>105419.99999976251</c:v>
                </c:pt>
                <c:pt idx="13">
                  <c:v>173879.99999974854</c:v>
                </c:pt>
                <c:pt idx="14">
                  <c:v>259020.00000004191</c:v>
                </c:pt>
                <c:pt idx="15">
                  <c:v>516359.99999963678</c:v>
                </c:pt>
                <c:pt idx="16">
                  <c:v>599759.99999991618</c:v>
                </c:pt>
              </c:numCache>
            </c:numRef>
          </c:xVal>
          <c:yVal>
            <c:numRef>
              <c:f>Cons_100_fig!$K$126:$K$142</c:f>
              <c:numCache>
                <c:formatCode>0.0</c:formatCode>
                <c:ptCount val="17"/>
                <c:pt idx="0" formatCode="General">
                  <c:v>100</c:v>
                </c:pt>
                <c:pt idx="1">
                  <c:v>101.48809523809523</c:v>
                </c:pt>
                <c:pt idx="2">
                  <c:v>111.43790849673204</c:v>
                </c:pt>
                <c:pt idx="3">
                  <c:v>122.44165170556553</c:v>
                </c:pt>
                <c:pt idx="4">
                  <c:v>133.7254901960784</c:v>
                </c:pt>
                <c:pt idx="5">
                  <c:v>173.97959183673473</c:v>
                </c:pt>
                <c:pt idx="6">
                  <c:v>247.99999999999994</c:v>
                </c:pt>
                <c:pt idx="7">
                  <c:v>301.76991150442484</c:v>
                </c:pt>
                <c:pt idx="8">
                  <c:v>331.06796116504859</c:v>
                </c:pt>
                <c:pt idx="9">
                  <c:v>355.2083333333332</c:v>
                </c:pt>
                <c:pt idx="10">
                  <c:v>396.51162790697663</c:v>
                </c:pt>
                <c:pt idx="11">
                  <c:v>480.28169014084494</c:v>
                </c:pt>
                <c:pt idx="12">
                  <c:v>494.20289855072468</c:v>
                </c:pt>
                <c:pt idx="13">
                  <c:v>524.61538461538453</c:v>
                </c:pt>
                <c:pt idx="14">
                  <c:v>541.26984126984144</c:v>
                </c:pt>
                <c:pt idx="15">
                  <c:v>563.63636363636385</c:v>
                </c:pt>
                <c:pt idx="16">
                  <c:v>568.33333333333326</c:v>
                </c:pt>
              </c:numCache>
            </c:numRef>
          </c:yVal>
          <c:smooth val="1"/>
          <c:extLst>
            <c:ext xmlns:c16="http://schemas.microsoft.com/office/drawing/2014/chart" uri="{C3380CC4-5D6E-409C-BE32-E72D297353CC}">
              <c16:uniqueId val="{00000005-9BB7-4CC4-AA1B-F68F1DB1FCDC}"/>
            </c:ext>
          </c:extLst>
        </c:ser>
        <c:ser>
          <c:idx val="5"/>
          <c:order val="5"/>
          <c:tx>
            <c:strRef>
              <c:f>Cons_100_fig!$E$148</c:f>
              <c:strCache>
                <c:ptCount val="1"/>
                <c:pt idx="0">
                  <c:v>PLUK1</c:v>
                </c:pt>
              </c:strCache>
            </c:strRef>
          </c:tx>
          <c:spPr>
            <a:ln w="12700" cap="rnd">
              <a:solidFill>
                <a:schemeClr val="accent6"/>
              </a:solidFill>
              <a:round/>
            </a:ln>
            <a:effectLst/>
          </c:spPr>
          <c:marker>
            <c:symbol val="circle"/>
            <c:size val="4"/>
            <c:spPr>
              <a:solidFill>
                <a:schemeClr val="accent6"/>
              </a:solidFill>
              <a:ln w="9525">
                <a:solidFill>
                  <a:schemeClr val="accent6"/>
                </a:solidFill>
              </a:ln>
              <a:effectLst/>
            </c:spPr>
          </c:marker>
          <c:xVal>
            <c:numRef>
              <c:f>Cons_100_fig!$E$157:$E$173</c:f>
              <c:numCache>
                <c:formatCode>0</c:formatCode>
                <c:ptCount val="17"/>
                <c:pt idx="0">
                  <c:v>0</c:v>
                </c:pt>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18000.000000209548</c:v>
                </c:pt>
                <c:pt idx="11">
                  <c:v>86220.00000004191</c:v>
                </c:pt>
                <c:pt idx="12">
                  <c:v>104760.00000012573</c:v>
                </c:pt>
                <c:pt idx="13">
                  <c:v>172260.00000012573</c:v>
                </c:pt>
                <c:pt idx="14">
                  <c:v>259860.00000026543</c:v>
                </c:pt>
                <c:pt idx="15">
                  <c:v>352380.00000009779</c:v>
                </c:pt>
                <c:pt idx="16">
                  <c:v>600660.00000033528</c:v>
                </c:pt>
              </c:numCache>
            </c:numRef>
          </c:xVal>
          <c:yVal>
            <c:numRef>
              <c:f>Cons_100_fig!$J$157:$J$173</c:f>
              <c:numCache>
                <c:formatCode>0.0</c:formatCode>
                <c:ptCount val="17"/>
                <c:pt idx="0">
                  <c:v>100</c:v>
                </c:pt>
                <c:pt idx="1">
                  <c:v>106.5625</c:v>
                </c:pt>
                <c:pt idx="2">
                  <c:v>121.78571428571429</c:v>
                </c:pt>
                <c:pt idx="3">
                  <c:v>162.38095238095238</c:v>
                </c:pt>
                <c:pt idx="4">
                  <c:v>204.19161676646706</c:v>
                </c:pt>
                <c:pt idx="5">
                  <c:v>277.23577235772359</c:v>
                </c:pt>
                <c:pt idx="6">
                  <c:v>321.69811320754718</c:v>
                </c:pt>
                <c:pt idx="7">
                  <c:v>374.72527472527474</c:v>
                </c:pt>
                <c:pt idx="8">
                  <c:v>403.5502958579882</c:v>
                </c:pt>
                <c:pt idx="9">
                  <c:v>420.98765432098764</c:v>
                </c:pt>
                <c:pt idx="10">
                  <c:v>426.25</c:v>
                </c:pt>
                <c:pt idx="11">
                  <c:v>480.28169014084511</c:v>
                </c:pt>
                <c:pt idx="12">
                  <c:v>487.14285714285717</c:v>
                </c:pt>
                <c:pt idx="13">
                  <c:v>508.95522388059698</c:v>
                </c:pt>
                <c:pt idx="14">
                  <c:v>508.95522388059698</c:v>
                </c:pt>
                <c:pt idx="15">
                  <c:v>508.95522388059698</c:v>
                </c:pt>
                <c:pt idx="16">
                  <c:v>516.66666666666674</c:v>
                </c:pt>
              </c:numCache>
            </c:numRef>
          </c:yVal>
          <c:smooth val="1"/>
          <c:extLst>
            <c:ext xmlns:c16="http://schemas.microsoft.com/office/drawing/2014/chart" uri="{C3380CC4-5D6E-409C-BE32-E72D297353CC}">
              <c16:uniqueId val="{00000006-9BB7-4CC4-AA1B-F68F1DB1FCDC}"/>
            </c:ext>
          </c:extLst>
        </c:ser>
        <c:ser>
          <c:idx val="6"/>
          <c:order val="6"/>
          <c:tx>
            <c:strRef>
              <c:f>Cons_100_fig!$E$177</c:f>
              <c:strCache>
                <c:ptCount val="1"/>
                <c:pt idx="0">
                  <c:v>PLUK4</c:v>
                </c:pt>
              </c:strCache>
            </c:strRef>
          </c:tx>
          <c:spPr>
            <a:ln w="12700" cap="rnd">
              <a:solidFill>
                <a:schemeClr val="accent1">
                  <a:lumMod val="60000"/>
                </a:schemeClr>
              </a:solidFill>
              <a:round/>
            </a:ln>
            <a:effectLst/>
          </c:spPr>
          <c:marker>
            <c:symbol val="circle"/>
            <c:size val="4"/>
            <c:spPr>
              <a:solidFill>
                <a:schemeClr val="accent1">
                  <a:lumMod val="60000"/>
                </a:schemeClr>
              </a:solidFill>
              <a:ln w="9525">
                <a:solidFill>
                  <a:schemeClr val="accent1">
                    <a:lumMod val="60000"/>
                  </a:schemeClr>
                </a:solidFill>
              </a:ln>
              <a:effectLst/>
            </c:spPr>
          </c:marker>
          <c:xVal>
            <c:numRef>
              <c:f>Cons_100_fig!$E$186:$E$202</c:f>
              <c:numCache>
                <c:formatCode>0</c:formatCode>
                <c:ptCount val="17"/>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18000.000000209548</c:v>
                </c:pt>
                <c:pt idx="11">
                  <c:v>85319.999999622814</c:v>
                </c:pt>
                <c:pt idx="12">
                  <c:v>103859.99999970663</c:v>
                </c:pt>
                <c:pt idx="13">
                  <c:v>171359.99999970663</c:v>
                </c:pt>
                <c:pt idx="14">
                  <c:v>258959.99999984633</c:v>
                </c:pt>
                <c:pt idx="15">
                  <c:v>351479.99999967869</c:v>
                </c:pt>
                <c:pt idx="16">
                  <c:v>599759.99999991618</c:v>
                </c:pt>
              </c:numCache>
            </c:numRef>
          </c:xVal>
          <c:yVal>
            <c:numRef>
              <c:f>Cons_100_fig!$J$186:$J$202</c:f>
              <c:numCache>
                <c:formatCode>0.0</c:formatCode>
                <c:ptCount val="17"/>
                <c:pt idx="0">
                  <c:v>100</c:v>
                </c:pt>
                <c:pt idx="1">
                  <c:v>102.42424242424242</c:v>
                </c:pt>
                <c:pt idx="2">
                  <c:v>128.03030303030303</c:v>
                </c:pt>
                <c:pt idx="3">
                  <c:v>160.1895734597156</c:v>
                </c:pt>
                <c:pt idx="4">
                  <c:v>193.14285714285714</c:v>
                </c:pt>
                <c:pt idx="5">
                  <c:v>278.18930041152259</c:v>
                </c:pt>
                <c:pt idx="6">
                  <c:v>333.00492610837432</c:v>
                </c:pt>
                <c:pt idx="7">
                  <c:v>384.09090909090907</c:v>
                </c:pt>
                <c:pt idx="8">
                  <c:v>422.49999999999994</c:v>
                </c:pt>
                <c:pt idx="9">
                  <c:v>441.83006535947709</c:v>
                </c:pt>
                <c:pt idx="10">
                  <c:v>450.66666666666657</c:v>
                </c:pt>
                <c:pt idx="11">
                  <c:v>528.12499999999989</c:v>
                </c:pt>
                <c:pt idx="12">
                  <c:v>536.50793650793651</c:v>
                </c:pt>
                <c:pt idx="13">
                  <c:v>545.16129032258061</c:v>
                </c:pt>
                <c:pt idx="14">
                  <c:v>549.59349593495926</c:v>
                </c:pt>
                <c:pt idx="15">
                  <c:v>554.09836065573768</c:v>
                </c:pt>
                <c:pt idx="16">
                  <c:v>563.33333333333326</c:v>
                </c:pt>
              </c:numCache>
            </c:numRef>
          </c:yVal>
          <c:smooth val="1"/>
          <c:extLst>
            <c:ext xmlns:c16="http://schemas.microsoft.com/office/drawing/2014/chart" uri="{C3380CC4-5D6E-409C-BE32-E72D297353CC}">
              <c16:uniqueId val="{00000008-9BB7-4CC4-AA1B-F68F1DB1FCDC}"/>
            </c:ext>
          </c:extLst>
        </c:ser>
        <c:ser>
          <c:idx val="7"/>
          <c:order val="7"/>
          <c:tx>
            <c:strRef>
              <c:f>Cons_100_fig!$E$206</c:f>
              <c:strCache>
                <c:ptCount val="1"/>
                <c:pt idx="0">
                  <c:v>BAPU</c:v>
                </c:pt>
              </c:strCache>
            </c:strRef>
          </c:tx>
          <c:spPr>
            <a:ln w="12700" cap="rnd">
              <a:solidFill>
                <a:srgbClr val="D2ABE7"/>
              </a:solidFill>
              <a:round/>
            </a:ln>
            <a:effectLst/>
          </c:spPr>
          <c:marker>
            <c:symbol val="circle"/>
            <c:size val="4"/>
            <c:spPr>
              <a:solidFill>
                <a:srgbClr val="D2ABE7"/>
              </a:solidFill>
              <a:ln w="9525">
                <a:solidFill>
                  <a:srgbClr val="D2ABE7"/>
                </a:solidFill>
              </a:ln>
              <a:effectLst/>
            </c:spPr>
          </c:marker>
          <c:xVal>
            <c:numRef>
              <c:f>Cons_100_fig!$E$215:$E$228</c:f>
              <c:numCache>
                <c:formatCode>0</c:formatCode>
                <c:ptCount val="14"/>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102632.00000056531</c:v>
                </c:pt>
                <c:pt idx="12">
                  <c:v>172172.00000029989</c:v>
                </c:pt>
                <c:pt idx="13">
                  <c:v>598772.00000029989</c:v>
                </c:pt>
              </c:numCache>
            </c:numRef>
          </c:xVal>
          <c:yVal>
            <c:numRef>
              <c:f>Cons_100_fig!$J$215:$J$228</c:f>
              <c:numCache>
                <c:formatCode>0.0</c:formatCode>
                <c:ptCount val="14"/>
                <c:pt idx="0">
                  <c:v>100</c:v>
                </c:pt>
                <c:pt idx="1">
                  <c:v>101.18343195266273</c:v>
                </c:pt>
                <c:pt idx="2">
                  <c:v>106.21118012422359</c:v>
                </c:pt>
                <c:pt idx="3">
                  <c:v>112.50000000000003</c:v>
                </c:pt>
                <c:pt idx="4">
                  <c:v>119.16376306620211</c:v>
                </c:pt>
                <c:pt idx="5">
                  <c:v>142.5</c:v>
                </c:pt>
                <c:pt idx="6">
                  <c:v>184.8648648648649</c:v>
                </c:pt>
                <c:pt idx="7">
                  <c:v>232.65306122448982</c:v>
                </c:pt>
                <c:pt idx="8">
                  <c:v>255.22388059701493</c:v>
                </c:pt>
                <c:pt idx="9">
                  <c:v>269.29133858267721</c:v>
                </c:pt>
                <c:pt idx="10">
                  <c:v>292.30769230769232</c:v>
                </c:pt>
                <c:pt idx="11">
                  <c:v>354.40414507772022</c:v>
                </c:pt>
                <c:pt idx="12">
                  <c:v>402.35294117647061</c:v>
                </c:pt>
                <c:pt idx="13">
                  <c:v>447.05882352941177</c:v>
                </c:pt>
              </c:numCache>
            </c:numRef>
          </c:yVal>
          <c:smooth val="1"/>
          <c:extLst>
            <c:ext xmlns:c16="http://schemas.microsoft.com/office/drawing/2014/chart" uri="{C3380CC4-5D6E-409C-BE32-E72D297353CC}">
              <c16:uniqueId val="{00000009-9BB7-4CC4-AA1B-F68F1DB1FCDC}"/>
            </c:ext>
          </c:extLst>
        </c:ser>
        <c:ser>
          <c:idx val="8"/>
          <c:order val="8"/>
          <c:tx>
            <c:strRef>
              <c:f>Cons_100_fig!$E$232</c:f>
              <c:strCache>
                <c:ptCount val="1"/>
                <c:pt idx="0">
                  <c:v>APP</c:v>
                </c:pt>
              </c:strCache>
            </c:strRef>
          </c:tx>
          <c:spPr>
            <a:ln w="12700" cap="rnd">
              <a:solidFill>
                <a:schemeClr val="accent3">
                  <a:lumMod val="60000"/>
                </a:schemeClr>
              </a:solidFill>
              <a:round/>
            </a:ln>
            <a:effectLst/>
          </c:spPr>
          <c:marker>
            <c:symbol val="circle"/>
            <c:size val="4"/>
            <c:spPr>
              <a:solidFill>
                <a:schemeClr val="accent3">
                  <a:lumMod val="60000"/>
                </a:schemeClr>
              </a:solidFill>
              <a:ln w="9525">
                <a:solidFill>
                  <a:schemeClr val="accent3">
                    <a:lumMod val="60000"/>
                  </a:schemeClr>
                </a:solidFill>
              </a:ln>
              <a:effectLst/>
            </c:spPr>
          </c:marker>
          <c:xVal>
            <c:numRef>
              <c:f>Cons_100_fig!$E$241:$E$257</c:f>
              <c:numCache>
                <c:formatCode>0</c:formatCode>
                <c:ptCount val="17"/>
                <c:pt idx="1">
                  <c:v>60.000000195577741</c:v>
                </c:pt>
                <c:pt idx="2">
                  <c:v>299.99999972060323</c:v>
                </c:pt>
                <c:pt idx="3">
                  <c:v>600.00000006984919</c:v>
                </c:pt>
                <c:pt idx="4">
                  <c:v>899.99999979045242</c:v>
                </c:pt>
                <c:pt idx="5">
                  <c:v>1800.0000002095476</c:v>
                </c:pt>
                <c:pt idx="6">
                  <c:v>3599.9999997904524</c:v>
                </c:pt>
                <c:pt idx="7">
                  <c:v>7200.0000002095476</c:v>
                </c:pt>
                <c:pt idx="8">
                  <c:v>10800</c:v>
                </c:pt>
                <c:pt idx="9">
                  <c:v>14399.999999790452</c:v>
                </c:pt>
                <c:pt idx="10">
                  <c:v>21600</c:v>
                </c:pt>
                <c:pt idx="11">
                  <c:v>86095.999999972992</c:v>
                </c:pt>
                <c:pt idx="12">
                  <c:v>161695.99999997299</c:v>
                </c:pt>
                <c:pt idx="13">
                  <c:v>172495.99999997299</c:v>
                </c:pt>
                <c:pt idx="14">
                  <c:v>258895.99999997299</c:v>
                </c:pt>
                <c:pt idx="15">
                  <c:v>345295.99999997299</c:v>
                </c:pt>
                <c:pt idx="16">
                  <c:v>599696.00000004284</c:v>
                </c:pt>
              </c:numCache>
            </c:numRef>
          </c:xVal>
          <c:yVal>
            <c:numRef>
              <c:f>Cons_100_fig!$J$241:$J$257</c:f>
              <c:numCache>
                <c:formatCode>0</c:formatCode>
                <c:ptCount val="17"/>
                <c:pt idx="0" formatCode="General">
                  <c:v>100</c:v>
                </c:pt>
                <c:pt idx="1">
                  <c:v>101.49253731343283</c:v>
                </c:pt>
                <c:pt idx="2">
                  <c:v>106.25</c:v>
                </c:pt>
                <c:pt idx="3">
                  <c:v>278.68852459016392</c:v>
                </c:pt>
                <c:pt idx="4">
                  <c:v>336.63366336633669</c:v>
                </c:pt>
                <c:pt idx="5">
                  <c:v>409.63855421686742</c:v>
                </c:pt>
                <c:pt idx="6">
                  <c:v>478.87323943661971</c:v>
                </c:pt>
                <c:pt idx="7">
                  <c:v>548.38709677419354</c:v>
                </c:pt>
                <c:pt idx="8">
                  <c:v>586.20689655172418</c:v>
                </c:pt>
                <c:pt idx="9">
                  <c:v>618.18181818181813</c:v>
                </c:pt>
                <c:pt idx="10">
                  <c:v>641.50943396226421</c:v>
                </c:pt>
                <c:pt idx="11">
                  <c:v>755.55555555555554</c:v>
                </c:pt>
                <c:pt idx="12">
                  <c:v>790.69767441860472</c:v>
                </c:pt>
                <c:pt idx="13">
                  <c:v>790.69767441860472</c:v>
                </c:pt>
                <c:pt idx="14">
                  <c:v>809.52380952380952</c:v>
                </c:pt>
                <c:pt idx="15">
                  <c:v>829.26829268292681</c:v>
                </c:pt>
                <c:pt idx="16">
                  <c:v>850</c:v>
                </c:pt>
              </c:numCache>
            </c:numRef>
          </c:yVal>
          <c:smooth val="1"/>
          <c:extLst>
            <c:ext xmlns:c16="http://schemas.microsoft.com/office/drawing/2014/chart" uri="{C3380CC4-5D6E-409C-BE32-E72D297353CC}">
              <c16:uniqueId val="{0000000A-9BB7-4CC4-AA1B-F68F1DB1FCDC}"/>
            </c:ext>
          </c:extLst>
        </c:ser>
        <c:ser>
          <c:idx val="9"/>
          <c:order val="9"/>
          <c:tx>
            <c:v>ZW2</c:v>
          </c:tx>
          <c:spPr>
            <a:ln w="12700" cap="rnd">
              <a:solidFill>
                <a:schemeClr val="accent4">
                  <a:lumMod val="60000"/>
                </a:schemeClr>
              </a:solidFill>
              <a:round/>
            </a:ln>
            <a:effectLst/>
          </c:spPr>
          <c:marker>
            <c:symbol val="circle"/>
            <c:size val="4"/>
            <c:spPr>
              <a:solidFill>
                <a:schemeClr val="accent4">
                  <a:lumMod val="60000"/>
                </a:schemeClr>
              </a:solidFill>
              <a:ln w="9525">
                <a:solidFill>
                  <a:schemeClr val="accent4">
                    <a:lumMod val="60000"/>
                  </a:schemeClr>
                </a:solidFill>
              </a:ln>
              <a:effectLst/>
            </c:spPr>
          </c:marker>
          <c:xVal>
            <c:numRef>
              <c:f>ZW2_Cons!$E$101:$E$117</c:f>
              <c:numCache>
                <c:formatCode>General</c:formatCode>
                <c:ptCount val="17"/>
                <c:pt idx="1">
                  <c:v>59.999999566935003</c:v>
                </c:pt>
                <c:pt idx="2">
                  <c:v>179.99999995809048</c:v>
                </c:pt>
                <c:pt idx="3">
                  <c:v>299.99999972060323</c:v>
                </c:pt>
                <c:pt idx="4">
                  <c:v>599.99999944120646</c:v>
                </c:pt>
                <c:pt idx="5">
                  <c:v>959.99999998603016</c:v>
                </c:pt>
                <c:pt idx="6">
                  <c:v>1799.9999995809048</c:v>
                </c:pt>
                <c:pt idx="7">
                  <c:v>3599.9999997904524</c:v>
                </c:pt>
                <c:pt idx="8">
                  <c:v>7199.9999995809048</c:v>
                </c:pt>
                <c:pt idx="9">
                  <c:v>10800</c:v>
                </c:pt>
                <c:pt idx="10">
                  <c:v>14819.999999902211</c:v>
                </c:pt>
                <c:pt idx="11">
                  <c:v>67919.999999483116</c:v>
                </c:pt>
                <c:pt idx="12">
                  <c:v>98339.999999944121</c:v>
                </c:pt>
                <c:pt idx="13">
                  <c:v>154439.99999987427</c:v>
                </c:pt>
                <c:pt idx="14">
                  <c:v>413639.99999987427</c:v>
                </c:pt>
                <c:pt idx="15">
                  <c:v>500939.99999966472</c:v>
                </c:pt>
                <c:pt idx="16">
                  <c:v>586439.99999987427</c:v>
                </c:pt>
              </c:numCache>
            </c:numRef>
          </c:xVal>
          <c:yVal>
            <c:numRef>
              <c:f>ZW2_Cons!$J$101:$J$117</c:f>
              <c:numCache>
                <c:formatCode>General</c:formatCode>
                <c:ptCount val="17"/>
                <c:pt idx="0">
                  <c:v>100</c:v>
                </c:pt>
                <c:pt idx="1">
                  <c:v>100</c:v>
                </c:pt>
                <c:pt idx="2">
                  <c:v>102.73972602739727</c:v>
                </c:pt>
                <c:pt idx="3">
                  <c:v>104.16666666666667</c:v>
                </c:pt>
                <c:pt idx="4">
                  <c:v>108.06916426512967</c:v>
                </c:pt>
                <c:pt idx="5">
                  <c:v>112.27544910179641</c:v>
                </c:pt>
                <c:pt idx="6">
                  <c:v>123.76237623762376</c:v>
                </c:pt>
                <c:pt idx="7">
                  <c:v>154.32098765432099</c:v>
                </c:pt>
                <c:pt idx="8">
                  <c:v>211.86440677966104</c:v>
                </c:pt>
                <c:pt idx="9">
                  <c:v>231.4814814814815</c:v>
                </c:pt>
                <c:pt idx="10">
                  <c:v>248.34437086092714</c:v>
                </c:pt>
                <c:pt idx="11">
                  <c:v>328.9473684210526</c:v>
                </c:pt>
                <c:pt idx="12">
                  <c:v>357.14285714285717</c:v>
                </c:pt>
                <c:pt idx="13">
                  <c:v>394.73684210526312</c:v>
                </c:pt>
                <c:pt idx="14">
                  <c:v>426.13636363636357</c:v>
                </c:pt>
                <c:pt idx="15">
                  <c:v>431.03448275862075</c:v>
                </c:pt>
                <c:pt idx="16">
                  <c:v>431.03448275862075</c:v>
                </c:pt>
              </c:numCache>
            </c:numRef>
          </c:yVal>
          <c:smooth val="1"/>
          <c:extLst>
            <c:ext xmlns:c16="http://schemas.microsoft.com/office/drawing/2014/chart" uri="{C3380CC4-5D6E-409C-BE32-E72D297353CC}">
              <c16:uniqueId val="{00000010-9BB7-4CC4-AA1B-F68F1DB1FCDC}"/>
            </c:ext>
          </c:extLst>
        </c:ser>
        <c:ser>
          <c:idx val="10"/>
          <c:order val="10"/>
          <c:tx>
            <c:v>GR1</c:v>
          </c:tx>
          <c:spPr>
            <a:ln w="12700" cap="rnd">
              <a:solidFill>
                <a:srgbClr val="92D050"/>
              </a:solidFill>
              <a:round/>
            </a:ln>
            <a:effectLst/>
          </c:spPr>
          <c:marker>
            <c:symbol val="circle"/>
            <c:size val="4"/>
            <c:spPr>
              <a:solidFill>
                <a:srgbClr val="92D050"/>
              </a:solidFill>
              <a:ln w="9525">
                <a:solidFill>
                  <a:srgbClr val="92D050"/>
                </a:solidFill>
              </a:ln>
              <a:effectLst/>
            </c:spPr>
          </c:marker>
          <c:xVal>
            <c:numRef>
              <c:f>GR1_Cons!$E$110:$E$127</c:f>
              <c:numCache>
                <c:formatCode>General</c:formatCode>
                <c:ptCount val="18"/>
                <c:pt idx="1">
                  <c:v>60.000000195577741</c:v>
                </c:pt>
                <c:pt idx="2">
                  <c:v>120.00000039115548</c:v>
                </c:pt>
                <c:pt idx="3">
                  <c:v>300.00000034924597</c:v>
                </c:pt>
                <c:pt idx="4">
                  <c:v>600.00000006984919</c:v>
                </c:pt>
                <c:pt idx="5">
                  <c:v>899.99999979045242</c:v>
                </c:pt>
                <c:pt idx="6">
                  <c:v>1800.0000002095476</c:v>
                </c:pt>
                <c:pt idx="7">
                  <c:v>3659.9999999860302</c:v>
                </c:pt>
                <c:pt idx="8">
                  <c:v>6780.0000000977889</c:v>
                </c:pt>
                <c:pt idx="9">
                  <c:v>10379.999999888241</c:v>
                </c:pt>
                <c:pt idx="10">
                  <c:v>13980.000000307336</c:v>
                </c:pt>
                <c:pt idx="11">
                  <c:v>17580.000000097789</c:v>
                </c:pt>
                <c:pt idx="12">
                  <c:v>74340.000000293367</c:v>
                </c:pt>
                <c:pt idx="13">
                  <c:v>104640.00000036322</c:v>
                </c:pt>
                <c:pt idx="14">
                  <c:v>159839.99999987427</c:v>
                </c:pt>
                <c:pt idx="15">
                  <c:v>419039.99999987427</c:v>
                </c:pt>
                <c:pt idx="16">
                  <c:v>505439.99999987427</c:v>
                </c:pt>
                <c:pt idx="17">
                  <c:v>591839.99999987427</c:v>
                </c:pt>
              </c:numCache>
            </c:numRef>
          </c:xVal>
          <c:yVal>
            <c:numRef>
              <c:f>GR1_Cons!$J$110:$J$127</c:f>
              <c:numCache>
                <c:formatCode>General</c:formatCode>
                <c:ptCount val="18"/>
                <c:pt idx="0">
                  <c:v>100</c:v>
                </c:pt>
                <c:pt idx="1">
                  <c:v>100</c:v>
                </c:pt>
                <c:pt idx="2">
                  <c:v>102.17983651226157</c:v>
                </c:pt>
                <c:pt idx="3">
                  <c:v>104.16666666666667</c:v>
                </c:pt>
                <c:pt idx="4">
                  <c:v>108.06916426512967</c:v>
                </c:pt>
                <c:pt idx="5">
                  <c:v>111.94029850746267</c:v>
                </c:pt>
                <c:pt idx="6">
                  <c:v>124.5847176079734</c:v>
                </c:pt>
                <c:pt idx="7">
                  <c:v>159.57446808510639</c:v>
                </c:pt>
                <c:pt idx="8">
                  <c:v>210.67415730337075</c:v>
                </c:pt>
                <c:pt idx="9">
                  <c:v>228.65853658536585</c:v>
                </c:pt>
                <c:pt idx="10">
                  <c:v>241.93548387096774</c:v>
                </c:pt>
                <c:pt idx="11">
                  <c:v>251.67785234899327</c:v>
                </c:pt>
                <c:pt idx="12">
                  <c:v>320.51282051282055</c:v>
                </c:pt>
                <c:pt idx="13">
                  <c:v>337.83783783783787</c:v>
                </c:pt>
                <c:pt idx="14">
                  <c:v>357.14285714285717</c:v>
                </c:pt>
                <c:pt idx="15">
                  <c:v>394.73684210526312</c:v>
                </c:pt>
                <c:pt idx="16">
                  <c:v>398.93617021276594</c:v>
                </c:pt>
                <c:pt idx="17">
                  <c:v>403.22580645161293</c:v>
                </c:pt>
              </c:numCache>
            </c:numRef>
          </c:yVal>
          <c:smooth val="1"/>
          <c:extLst>
            <c:ext xmlns:c16="http://schemas.microsoft.com/office/drawing/2014/chart" uri="{C3380CC4-5D6E-409C-BE32-E72D297353CC}">
              <c16:uniqueId val="{00000011-9BB7-4CC4-AA1B-F68F1DB1FCDC}"/>
            </c:ext>
          </c:extLst>
        </c:ser>
        <c:ser>
          <c:idx val="12"/>
          <c:order val="12"/>
          <c:tx>
            <c:v>WAW1</c:v>
          </c:tx>
          <c:spPr>
            <a:ln w="12700" cap="rnd">
              <a:solidFill>
                <a:schemeClr val="accent5">
                  <a:lumMod val="60000"/>
                  <a:lumOff val="40000"/>
                </a:schemeClr>
              </a:solidFill>
              <a:round/>
            </a:ln>
            <a:effectLst/>
          </c:spPr>
          <c:marker>
            <c:symbol val="circle"/>
            <c:size val="4"/>
            <c:spPr>
              <a:solidFill>
                <a:schemeClr val="accent5">
                  <a:lumMod val="60000"/>
                  <a:lumOff val="40000"/>
                </a:schemeClr>
              </a:solidFill>
              <a:ln w="9525">
                <a:solidFill>
                  <a:schemeClr val="accent5">
                    <a:lumMod val="60000"/>
                    <a:lumOff val="40000"/>
                  </a:schemeClr>
                </a:solidFill>
              </a:ln>
              <a:effectLst/>
            </c:spPr>
          </c:marker>
          <c:xVal>
            <c:numRef>
              <c:f>WAW1_Cons!$E$110:$E$130</c:f>
              <c:numCache>
                <c:formatCode>General</c:formatCode>
                <c:ptCount val="21"/>
                <c:pt idx="1">
                  <c:v>59.999999566935003</c:v>
                </c:pt>
                <c:pt idx="2">
                  <c:v>119.99999976251274</c:v>
                </c:pt>
                <c:pt idx="3">
                  <c:v>179.99999995809048</c:v>
                </c:pt>
                <c:pt idx="4">
                  <c:v>299.99999972060323</c:v>
                </c:pt>
                <c:pt idx="5">
                  <c:v>420.00000011175871</c:v>
                </c:pt>
                <c:pt idx="6">
                  <c:v>600.00000006984919</c:v>
                </c:pt>
                <c:pt idx="7">
                  <c:v>780.00000002793968</c:v>
                </c:pt>
                <c:pt idx="8">
                  <c:v>899.99999979045242</c:v>
                </c:pt>
                <c:pt idx="9">
                  <c:v>1079.9999997485429</c:v>
                </c:pt>
                <c:pt idx="10">
                  <c:v>1499.9999998603016</c:v>
                </c:pt>
                <c:pt idx="11">
                  <c:v>1799.9999995809048</c:v>
                </c:pt>
                <c:pt idx="12">
                  <c:v>3599.9999997904524</c:v>
                </c:pt>
                <c:pt idx="13">
                  <c:v>6839.9999996647239</c:v>
                </c:pt>
                <c:pt idx="14">
                  <c:v>10440.000000083819</c:v>
                </c:pt>
                <c:pt idx="15">
                  <c:v>14039.999999874271</c:v>
                </c:pt>
                <c:pt idx="16">
                  <c:v>70859.999999636784</c:v>
                </c:pt>
                <c:pt idx="17">
                  <c:v>160860.00000005588</c:v>
                </c:pt>
                <c:pt idx="18">
                  <c:v>419159.99999963678</c:v>
                </c:pt>
                <c:pt idx="19">
                  <c:v>504659.99999984633</c:v>
                </c:pt>
                <c:pt idx="20">
                  <c:v>589259.99999963678</c:v>
                </c:pt>
              </c:numCache>
            </c:numRef>
          </c:xVal>
          <c:yVal>
            <c:numRef>
              <c:f>WAW1_Cons!$J$110:$J$130</c:f>
              <c:numCache>
                <c:formatCode>General</c:formatCode>
                <c:ptCount val="21"/>
                <c:pt idx="0">
                  <c:v>100</c:v>
                </c:pt>
                <c:pt idx="1">
                  <c:v>101.35135135135135</c:v>
                </c:pt>
                <c:pt idx="2">
                  <c:v>102.73972602739727</c:v>
                </c:pt>
                <c:pt idx="3">
                  <c:v>104.16666666666667</c:v>
                </c:pt>
                <c:pt idx="4">
                  <c:v>106.53409090909089</c:v>
                </c:pt>
                <c:pt idx="5">
                  <c:v>108.69565217391303</c:v>
                </c:pt>
                <c:pt idx="6">
                  <c:v>111.60714285714286</c:v>
                </c:pt>
                <c:pt idx="7">
                  <c:v>114.32926829268293</c:v>
                </c:pt>
                <c:pt idx="8">
                  <c:v>116.09907120743034</c:v>
                </c:pt>
                <c:pt idx="9">
                  <c:v>119.04761904761905</c:v>
                </c:pt>
                <c:pt idx="10">
                  <c:v>125.83892617449663</c:v>
                </c:pt>
                <c:pt idx="11">
                  <c:v>131.11888111888109</c:v>
                </c:pt>
                <c:pt idx="12">
                  <c:v>170.45454545454547</c:v>
                </c:pt>
                <c:pt idx="13">
                  <c:v>230.06134969325154</c:v>
                </c:pt>
                <c:pt idx="14">
                  <c:v>255.10204081632654</c:v>
                </c:pt>
                <c:pt idx="15">
                  <c:v>271.73913043478262</c:v>
                </c:pt>
                <c:pt idx="16">
                  <c:v>382.65306122448976</c:v>
                </c:pt>
                <c:pt idx="17">
                  <c:v>436.04651162790697</c:v>
                </c:pt>
                <c:pt idx="18">
                  <c:v>500</c:v>
                </c:pt>
                <c:pt idx="19">
                  <c:v>506.75675675675677</c:v>
                </c:pt>
                <c:pt idx="20">
                  <c:v>513.69863013698637</c:v>
                </c:pt>
              </c:numCache>
            </c:numRef>
          </c:yVal>
          <c:smooth val="1"/>
          <c:extLst>
            <c:ext xmlns:c16="http://schemas.microsoft.com/office/drawing/2014/chart" uri="{C3380CC4-5D6E-409C-BE32-E72D297353CC}">
              <c16:uniqueId val="{00000013-9BB7-4CC4-AA1B-F68F1DB1FCDC}"/>
            </c:ext>
          </c:extLst>
        </c:ser>
        <c:ser>
          <c:idx val="13"/>
          <c:order val="13"/>
          <c:tx>
            <c:v>BH1</c:v>
          </c:tx>
          <c:spPr>
            <a:ln w="12700" cap="rnd">
              <a:solidFill>
                <a:schemeClr val="accent2">
                  <a:lumMod val="80000"/>
                  <a:lumOff val="20000"/>
                </a:schemeClr>
              </a:solidFill>
              <a:round/>
            </a:ln>
            <a:effectLst/>
          </c:spPr>
          <c:marker>
            <c:symbol val="circle"/>
            <c:size val="4"/>
            <c:spPr>
              <a:solidFill>
                <a:schemeClr val="accent2">
                  <a:lumMod val="80000"/>
                  <a:lumOff val="20000"/>
                </a:schemeClr>
              </a:solidFill>
              <a:ln w="9525">
                <a:solidFill>
                  <a:schemeClr val="accent2">
                    <a:lumMod val="80000"/>
                    <a:lumOff val="20000"/>
                  </a:schemeClr>
                </a:solidFill>
              </a:ln>
              <a:effectLst/>
            </c:spPr>
          </c:marker>
          <c:xVal>
            <c:numRef>
              <c:f>BH1_Cons!$E$117:$E$140</c:f>
              <c:numCache>
                <c:formatCode>General</c:formatCode>
                <c:ptCount val="24"/>
                <c:pt idx="1">
                  <c:v>60.000000195577741</c:v>
                </c:pt>
                <c:pt idx="2">
                  <c:v>120.00000039115548</c:v>
                </c:pt>
                <c:pt idx="3">
                  <c:v>300.00000034924597</c:v>
                </c:pt>
                <c:pt idx="4">
                  <c:v>420.00000011175871</c:v>
                </c:pt>
                <c:pt idx="5">
                  <c:v>600.00000006984919</c:v>
                </c:pt>
                <c:pt idx="6">
                  <c:v>840.00000022351742</c:v>
                </c:pt>
                <c:pt idx="7">
                  <c:v>1139.9999999441206</c:v>
                </c:pt>
                <c:pt idx="8">
                  <c:v>1800.0000002095476</c:v>
                </c:pt>
                <c:pt idx="9">
                  <c:v>2099.9999999301508</c:v>
                </c:pt>
                <c:pt idx="10">
                  <c:v>2700</c:v>
                </c:pt>
                <c:pt idx="11">
                  <c:v>3540.0000002235174</c:v>
                </c:pt>
                <c:pt idx="12">
                  <c:v>5339.9999998044223</c:v>
                </c:pt>
                <c:pt idx="13">
                  <c:v>7200.0000002095476</c:v>
                </c:pt>
                <c:pt idx="14">
                  <c:v>10800</c:v>
                </c:pt>
                <c:pt idx="15">
                  <c:v>14400.000000419095</c:v>
                </c:pt>
                <c:pt idx="16">
                  <c:v>18000.000000209548</c:v>
                </c:pt>
                <c:pt idx="17">
                  <c:v>21600</c:v>
                </c:pt>
                <c:pt idx="18">
                  <c:v>79619.999999902211</c:v>
                </c:pt>
                <c:pt idx="19">
                  <c:v>110220.00000032131</c:v>
                </c:pt>
                <c:pt idx="20">
                  <c:v>192419.99999983236</c:v>
                </c:pt>
                <c:pt idx="21">
                  <c:v>427020.00000011176</c:v>
                </c:pt>
                <c:pt idx="22">
                  <c:v>511799.9999998603</c:v>
                </c:pt>
                <c:pt idx="23">
                  <c:v>598019.99999990221</c:v>
                </c:pt>
              </c:numCache>
            </c:numRef>
          </c:xVal>
          <c:yVal>
            <c:numRef>
              <c:f>BH1_Cons!$J$117:$J$140</c:f>
              <c:numCache>
                <c:formatCode>General</c:formatCode>
                <c:ptCount val="24"/>
                <c:pt idx="0">
                  <c:v>100</c:v>
                </c:pt>
                <c:pt idx="1">
                  <c:v>102.39234449760765</c:v>
                </c:pt>
                <c:pt idx="2">
                  <c:v>105.41871921182265</c:v>
                </c:pt>
                <c:pt idx="3">
                  <c:v>111.16883116883116</c:v>
                </c:pt>
                <c:pt idx="4">
                  <c:v>116.30434782608697</c:v>
                </c:pt>
                <c:pt idx="5">
                  <c:v>121.93732193732191</c:v>
                </c:pt>
                <c:pt idx="6">
                  <c:v>131.28834355828218</c:v>
                </c:pt>
                <c:pt idx="7">
                  <c:v>148.09688581314879</c:v>
                </c:pt>
                <c:pt idx="8">
                  <c:v>171.88755020080322</c:v>
                </c:pt>
                <c:pt idx="9">
                  <c:v>191.92825112107622</c:v>
                </c:pt>
                <c:pt idx="10">
                  <c:v>221.76165803108807</c:v>
                </c:pt>
                <c:pt idx="11">
                  <c:v>272.61146496815286</c:v>
                </c:pt>
                <c:pt idx="12">
                  <c:v>324.24242424242425</c:v>
                </c:pt>
                <c:pt idx="13">
                  <c:v>353.71900826446279</c:v>
                </c:pt>
                <c:pt idx="14">
                  <c:v>392.66055045871553</c:v>
                </c:pt>
                <c:pt idx="15">
                  <c:v>436.73469387755091</c:v>
                </c:pt>
                <c:pt idx="16">
                  <c:v>450.52631578947364</c:v>
                </c:pt>
                <c:pt idx="17">
                  <c:v>457.75401069518711</c:v>
                </c:pt>
                <c:pt idx="18">
                  <c:v>570.66666666666663</c:v>
                </c:pt>
                <c:pt idx="19">
                  <c:v>602.81690140845069</c:v>
                </c:pt>
                <c:pt idx="20">
                  <c:v>648.4848484848485</c:v>
                </c:pt>
                <c:pt idx="21">
                  <c:v>668.74999999999989</c:v>
                </c:pt>
                <c:pt idx="22">
                  <c:v>679.3650793650794</c:v>
                </c:pt>
                <c:pt idx="23">
                  <c:v>690.32258064516122</c:v>
                </c:pt>
              </c:numCache>
            </c:numRef>
          </c:yVal>
          <c:smooth val="1"/>
          <c:extLst>
            <c:ext xmlns:c16="http://schemas.microsoft.com/office/drawing/2014/chart" uri="{C3380CC4-5D6E-409C-BE32-E72D297353CC}">
              <c16:uniqueId val="{00000014-9BB7-4CC4-AA1B-F68F1DB1FCDC}"/>
            </c:ext>
          </c:extLst>
        </c:ser>
        <c:ser>
          <c:idx val="14"/>
          <c:order val="14"/>
          <c:tx>
            <c:v>HU1</c:v>
          </c:tx>
          <c:spPr>
            <a:ln w="12700" cap="rnd">
              <a:solidFill>
                <a:schemeClr val="bg1">
                  <a:lumMod val="75000"/>
                </a:schemeClr>
              </a:solidFill>
              <a:round/>
            </a:ln>
            <a:effectLst/>
          </c:spPr>
          <c:marker>
            <c:symbol val="circle"/>
            <c:size val="4"/>
            <c:spPr>
              <a:solidFill>
                <a:schemeClr val="bg1">
                  <a:lumMod val="75000"/>
                </a:schemeClr>
              </a:solidFill>
              <a:ln w="9525">
                <a:solidFill>
                  <a:schemeClr val="bg1">
                    <a:lumMod val="75000"/>
                  </a:schemeClr>
                </a:solidFill>
              </a:ln>
              <a:effectLst/>
            </c:spPr>
          </c:marker>
          <c:xVal>
            <c:numRef>
              <c:f>HU1_Cons!$E$100:$E$120</c:f>
              <c:numCache>
                <c:formatCode>General</c:formatCode>
                <c:ptCount val="21"/>
                <c:pt idx="1">
                  <c:v>60.000000195577741</c:v>
                </c:pt>
                <c:pt idx="2">
                  <c:v>120.00000039115548</c:v>
                </c:pt>
                <c:pt idx="3">
                  <c:v>300.00000034924597</c:v>
                </c:pt>
                <c:pt idx="4">
                  <c:v>600.00000006984919</c:v>
                </c:pt>
                <c:pt idx="5">
                  <c:v>900.00000041909516</c:v>
                </c:pt>
                <c:pt idx="6">
                  <c:v>1260.0000003352761</c:v>
                </c:pt>
                <c:pt idx="7">
                  <c:v>1800.0000002095476</c:v>
                </c:pt>
                <c:pt idx="8">
                  <c:v>2700</c:v>
                </c:pt>
                <c:pt idx="9">
                  <c:v>3600.0000004190952</c:v>
                </c:pt>
                <c:pt idx="10">
                  <c:v>5400</c:v>
                </c:pt>
                <c:pt idx="11">
                  <c:v>7200.0000002095476</c:v>
                </c:pt>
                <c:pt idx="12">
                  <c:v>10800</c:v>
                </c:pt>
                <c:pt idx="13">
                  <c:v>14400.000000419095</c:v>
                </c:pt>
                <c:pt idx="14">
                  <c:v>18000.000000209548</c:v>
                </c:pt>
                <c:pt idx="15">
                  <c:v>19800.000000419095</c:v>
                </c:pt>
                <c:pt idx="16">
                  <c:v>75420.00000004191</c:v>
                </c:pt>
                <c:pt idx="17">
                  <c:v>106020.000000461</c:v>
                </c:pt>
                <c:pt idx="18">
                  <c:v>422820.00000025146</c:v>
                </c:pt>
                <c:pt idx="19">
                  <c:v>507600</c:v>
                </c:pt>
                <c:pt idx="20">
                  <c:v>593820.00000004191</c:v>
                </c:pt>
              </c:numCache>
            </c:numRef>
          </c:xVal>
          <c:yVal>
            <c:numRef>
              <c:f>HU1_Cons!$J$100:$J$120</c:f>
              <c:numCache>
                <c:formatCode>General</c:formatCode>
                <c:ptCount val="21"/>
                <c:pt idx="0">
                  <c:v>100</c:v>
                </c:pt>
                <c:pt idx="1">
                  <c:v>100.93896713615023</c:v>
                </c:pt>
                <c:pt idx="2">
                  <c:v>111.68831168831169</c:v>
                </c:pt>
                <c:pt idx="3">
                  <c:v>150.87719298245614</c:v>
                </c:pt>
                <c:pt idx="4">
                  <c:v>217.17171717171718</c:v>
                </c:pt>
                <c:pt idx="5">
                  <c:v>292.51700680272108</c:v>
                </c:pt>
                <c:pt idx="6">
                  <c:v>355.37190082644628</c:v>
                </c:pt>
                <c:pt idx="7">
                  <c:v>394.49541284403671</c:v>
                </c:pt>
                <c:pt idx="8">
                  <c:v>438.77551020408163</c:v>
                </c:pt>
                <c:pt idx="9">
                  <c:v>464.86486486486484</c:v>
                </c:pt>
                <c:pt idx="10">
                  <c:v>500</c:v>
                </c:pt>
                <c:pt idx="11">
                  <c:v>530.8641975308642</c:v>
                </c:pt>
                <c:pt idx="12">
                  <c:v>565.78947368421052</c:v>
                </c:pt>
                <c:pt idx="13">
                  <c:v>589.04109589041104</c:v>
                </c:pt>
                <c:pt idx="14">
                  <c:v>605.63380281690138</c:v>
                </c:pt>
                <c:pt idx="15">
                  <c:v>614.28571428571433</c:v>
                </c:pt>
                <c:pt idx="16">
                  <c:v>704.91803278688531</c:v>
                </c:pt>
                <c:pt idx="17">
                  <c:v>728.81355932203383</c:v>
                </c:pt>
                <c:pt idx="18">
                  <c:v>774.77477477477476</c:v>
                </c:pt>
                <c:pt idx="19">
                  <c:v>781.81818181818187</c:v>
                </c:pt>
                <c:pt idx="20">
                  <c:v>781.81818181818187</c:v>
                </c:pt>
              </c:numCache>
            </c:numRef>
          </c:yVal>
          <c:smooth val="1"/>
          <c:extLst>
            <c:ext xmlns:c16="http://schemas.microsoft.com/office/drawing/2014/chart" uri="{C3380CC4-5D6E-409C-BE32-E72D297353CC}">
              <c16:uniqueId val="{00000015-9BB7-4CC4-AA1B-F68F1DB1FCDC}"/>
            </c:ext>
          </c:extLst>
        </c:ser>
        <c:dLbls>
          <c:showLegendKey val="0"/>
          <c:showVal val="0"/>
          <c:showCatName val="0"/>
          <c:showSerName val="0"/>
          <c:showPercent val="0"/>
          <c:showBubbleSize val="0"/>
        </c:dLbls>
        <c:axId val="446745736"/>
        <c:axId val="446746064"/>
        <c:extLst>
          <c:ext xmlns:c15="http://schemas.microsoft.com/office/drawing/2012/chart" uri="{02D57815-91ED-43cb-92C2-25804820EDAC}">
            <c15:filteredScatterSeries>
              <c15:ser>
                <c:idx val="11"/>
                <c:order val="11"/>
                <c:tx>
                  <c:v>H2</c:v>
                </c:tx>
                <c:spPr>
                  <a:ln w="19050"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xVal>
                  <c:numRef>
                    <c:extLst>
                      <c:ext uri="{02D57815-91ED-43cb-92C2-25804820EDAC}">
                        <c15:formulaRef>
                          <c15:sqref>H2_Cons!$E$99:$E$115</c15:sqref>
                        </c15:formulaRef>
                      </c:ext>
                    </c:extLst>
                    <c:numCache>
                      <c:formatCode>General</c:formatCode>
                      <c:ptCount val="17"/>
                      <c:pt idx="1">
                        <c:v>59.999999566935003</c:v>
                      </c:pt>
                      <c:pt idx="2">
                        <c:v>299.99999972060323</c:v>
                      </c:pt>
                      <c:pt idx="3">
                        <c:v>599.99999944120646</c:v>
                      </c:pt>
                      <c:pt idx="4">
                        <c:v>899.99999979045242</c:v>
                      </c:pt>
                      <c:pt idx="5">
                        <c:v>1799.9999995809048</c:v>
                      </c:pt>
                      <c:pt idx="6">
                        <c:v>3599.9999997904524</c:v>
                      </c:pt>
                      <c:pt idx="7">
                        <c:v>7199.9999995809048</c:v>
                      </c:pt>
                      <c:pt idx="8">
                        <c:v>10800</c:v>
                      </c:pt>
                      <c:pt idx="9">
                        <c:v>14399.999999790452</c:v>
                      </c:pt>
                      <c:pt idx="10">
                        <c:v>16559.999999916181</c:v>
                      </c:pt>
                      <c:pt idx="11">
                        <c:v>74159.999999706633</c:v>
                      </c:pt>
                      <c:pt idx="12">
                        <c:v>102959.99999991618</c:v>
                      </c:pt>
                      <c:pt idx="13">
                        <c:v>333359.99999970663</c:v>
                      </c:pt>
                      <c:pt idx="14">
                        <c:v>419759.99999970663</c:v>
                      </c:pt>
                      <c:pt idx="15">
                        <c:v>507059.99999949709</c:v>
                      </c:pt>
                      <c:pt idx="16">
                        <c:v>591659.99999991618</c:v>
                      </c:pt>
                    </c:numCache>
                  </c:numRef>
                </c:xVal>
                <c:yVal>
                  <c:numRef>
                    <c:extLst>
                      <c:ext uri="{02D57815-91ED-43cb-92C2-25804820EDAC}">
                        <c15:formulaRef>
                          <c15:sqref>H2_Cons!$J$99:$J$115</c15:sqref>
                        </c15:formulaRef>
                      </c:ext>
                    </c:extLst>
                    <c:numCache>
                      <c:formatCode>General</c:formatCode>
                      <c:ptCount val="17"/>
                      <c:pt idx="0">
                        <c:v>100</c:v>
                      </c:pt>
                      <c:pt idx="1">
                        <c:v>100</c:v>
                      </c:pt>
                      <c:pt idx="2">
                        <c:v>100</c:v>
                      </c:pt>
                      <c:pt idx="3">
                        <c:v>100.80213903743316</c:v>
                      </c:pt>
                      <c:pt idx="4">
                        <c:v>102.0297699594046</c:v>
                      </c:pt>
                      <c:pt idx="5">
                        <c:v>110.88235294117648</c:v>
                      </c:pt>
                      <c:pt idx="6">
                        <c:v>134.64285714285717</c:v>
                      </c:pt>
                      <c:pt idx="7">
                        <c:v>168.30357142857144</c:v>
                      </c:pt>
                      <c:pt idx="8">
                        <c:v>179.52380952380952</c:v>
                      </c:pt>
                      <c:pt idx="9">
                        <c:v>187.56218905472636</c:v>
                      </c:pt>
                      <c:pt idx="10">
                        <c:v>191.37055837563454</c:v>
                      </c:pt>
                      <c:pt idx="11">
                        <c:v>234.89096573208724</c:v>
                      </c:pt>
                      <c:pt idx="12">
                        <c:v>244.01294498381878</c:v>
                      </c:pt>
                      <c:pt idx="13">
                        <c:v>275.18248175182487</c:v>
                      </c:pt>
                      <c:pt idx="14">
                        <c:v>281.34328358208955</c:v>
                      </c:pt>
                      <c:pt idx="15">
                        <c:v>283.45864661654139</c:v>
                      </c:pt>
                      <c:pt idx="16">
                        <c:v>285.60606060606062</c:v>
                      </c:pt>
                    </c:numCache>
                  </c:numRef>
                </c:yVal>
                <c:smooth val="1"/>
                <c:extLst>
                  <c:ext xmlns:c16="http://schemas.microsoft.com/office/drawing/2014/chart" uri="{C3380CC4-5D6E-409C-BE32-E72D297353CC}">
                    <c16:uniqueId val="{00000012-9BB7-4CC4-AA1B-F68F1DB1FCDC}"/>
                  </c:ext>
                </c:extLst>
              </c15:ser>
            </c15:filteredScatterSeries>
          </c:ext>
        </c:extLst>
      </c:scatterChart>
      <c:valAx>
        <c:axId val="446745736"/>
        <c:scaling>
          <c:logBase val="10"/>
          <c:orientation val="minMax"/>
          <c:max val="1000000"/>
          <c:min val="10"/>
        </c:scaling>
        <c:delete val="0"/>
        <c:axPos val="b"/>
        <c:majorGridlines>
          <c:spPr>
            <a:ln w="9525" cap="flat" cmpd="sng" algn="ctr">
              <a:solidFill>
                <a:schemeClr val="tx1">
                  <a:alpha val="99000"/>
                </a:schemeClr>
              </a:solidFill>
              <a:round/>
            </a:ln>
            <a:effectLst/>
          </c:spPr>
        </c:majorGridlines>
        <c:minorGridlines>
          <c:spPr>
            <a:ln w="9525" cap="flat" cmpd="sng" algn="ctr">
              <a:solidFill>
                <a:schemeClr val="tx1">
                  <a:alpha val="99000"/>
                </a:schemeClr>
              </a:solidFill>
              <a:round/>
            </a:ln>
            <a:effectLst/>
          </c:spPr>
        </c:minorGridlines>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nl-NL" sz="1100"/>
                  <a:t>Time (s)</a:t>
                </a:r>
              </a:p>
            </c:rich>
          </c:tx>
          <c:layout>
            <c:manualLayout>
              <c:xMode val="edge"/>
              <c:yMode val="edge"/>
              <c:x val="0.48187763810225476"/>
              <c:y val="0.93394691803762675"/>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title>
        <c:numFmt formatCode="0" sourceLinked="1"/>
        <c:majorTickMark val="none"/>
        <c:minorTickMark val="none"/>
        <c:tickLblPos val="nextTo"/>
        <c:spPr>
          <a:noFill/>
          <a:ln w="9525" cap="flat" cmpd="sng" algn="ctr">
            <a:solidFill>
              <a:schemeClr val="tx1">
                <a:alpha val="99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nl-NL"/>
          </a:p>
        </c:txPr>
        <c:crossAx val="446746064"/>
        <c:crosses val="autoZero"/>
        <c:crossBetween val="midCat"/>
      </c:valAx>
      <c:valAx>
        <c:axId val="446746064"/>
        <c:scaling>
          <c:orientation val="minMax"/>
        </c:scaling>
        <c:delete val="0"/>
        <c:axPos val="l"/>
        <c:majorGridlines>
          <c:spPr>
            <a:ln w="9525" cap="flat" cmpd="sng" algn="ctr">
              <a:solidFill>
                <a:schemeClr val="tx1">
                  <a:alpha val="99000"/>
                </a:schemeClr>
              </a:solidFill>
              <a:round/>
            </a:ln>
            <a:effectLst/>
          </c:spPr>
        </c:majorGridlines>
        <c:minorGridlines>
          <c:spPr>
            <a:ln w="9525" cap="flat" cmpd="sng" algn="ctr">
              <a:noFill/>
              <a:round/>
            </a:ln>
            <a:effectLst/>
          </c:spPr>
        </c:min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nl-NL" sz="1100"/>
                  <a:t>Concentration (kg/m3)</a:t>
                </a:r>
              </a:p>
            </c:rich>
          </c:tx>
          <c:layout>
            <c:manualLayout>
              <c:xMode val="edge"/>
              <c:yMode val="edge"/>
              <c:x val="6.2092150710535161E-4"/>
              <c:y val="0.2812477315765037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nl-NL"/>
          </a:p>
        </c:txPr>
        <c:crossAx val="446745736"/>
        <c:crosses val="autoZero"/>
        <c:crossBetween val="midCat"/>
      </c:valAx>
      <c:spPr>
        <a:noFill/>
        <a:ln>
          <a:noFill/>
        </a:ln>
        <a:effectLst/>
      </c:spPr>
    </c:plotArea>
    <c:legend>
      <c:legendPos val="r"/>
      <c:layout>
        <c:manualLayout>
          <c:xMode val="edge"/>
          <c:yMode val="edge"/>
          <c:x val="0.12450857591645774"/>
          <c:y val="5.6488840603635432E-2"/>
          <c:w val="0.10879672077268866"/>
          <c:h val="0.68407370616431451"/>
        </c:manualLayout>
      </c:layout>
      <c:overlay val="0"/>
      <c:spPr>
        <a:solidFill>
          <a:schemeClr val="bg1"/>
        </a:solidFill>
        <a:ln>
          <a:solidFill>
            <a:schemeClr val="tx1">
              <a:alpha val="99000"/>
            </a:schemeClr>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nl-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tx>
            <c:strRef>
              <c:f>GR1_Cons!$A$191</c:f>
              <c:strCache>
                <c:ptCount val="1"/>
                <c:pt idx="0">
                  <c:v>10 kg/m3</c:v>
                </c:pt>
              </c:strCache>
            </c:strRef>
          </c:tx>
          <c:spPr>
            <a:ln w="19050" cap="rnd">
              <a:solidFill>
                <a:srgbClr val="FF0000"/>
              </a:solidFill>
              <a:round/>
            </a:ln>
            <a:effectLst/>
          </c:spPr>
          <c:marker>
            <c:symbol val="circle"/>
            <c:size val="5"/>
            <c:spPr>
              <a:solidFill>
                <a:srgbClr val="FF0000"/>
              </a:solidFill>
              <a:ln w="9525">
                <a:solidFill>
                  <a:srgbClr val="FF0000"/>
                </a:solidFill>
              </a:ln>
              <a:effectLst/>
            </c:spPr>
          </c:marker>
          <c:xVal>
            <c:numRef>
              <c:f>H2_Cons!$E$11:$E$28</c:f>
              <c:numCache>
                <c:formatCode>General</c:formatCode>
                <c:ptCount val="18"/>
                <c:pt idx="1">
                  <c:v>60.000000195577741</c:v>
                </c:pt>
                <c:pt idx="2">
                  <c:v>300.00000034924597</c:v>
                </c:pt>
                <c:pt idx="3">
                  <c:v>600.00000006984919</c:v>
                </c:pt>
                <c:pt idx="4">
                  <c:v>899.99999979045242</c:v>
                </c:pt>
                <c:pt idx="5">
                  <c:v>1800.0000002095476</c:v>
                </c:pt>
                <c:pt idx="6">
                  <c:v>3599.9999997904524</c:v>
                </c:pt>
                <c:pt idx="7">
                  <c:v>7200.0000002095476</c:v>
                </c:pt>
                <c:pt idx="8">
                  <c:v>10800</c:v>
                </c:pt>
                <c:pt idx="9">
                  <c:v>14399.999999790452</c:v>
                </c:pt>
                <c:pt idx="10">
                  <c:v>18000.000000209548</c:v>
                </c:pt>
                <c:pt idx="11">
                  <c:v>18600.000000279397</c:v>
                </c:pt>
                <c:pt idx="12">
                  <c:v>76200.000000069849</c:v>
                </c:pt>
                <c:pt idx="13">
                  <c:v>105000.0000002794</c:v>
                </c:pt>
                <c:pt idx="14">
                  <c:v>335400.00000006985</c:v>
                </c:pt>
                <c:pt idx="15">
                  <c:v>421800.00000006985</c:v>
                </c:pt>
                <c:pt idx="16">
                  <c:v>509099.9999998603</c:v>
                </c:pt>
                <c:pt idx="17">
                  <c:v>593700.0000002794</c:v>
                </c:pt>
              </c:numCache>
            </c:numRef>
          </c:xVal>
          <c:yVal>
            <c:numRef>
              <c:f>H2_Cons!$J$11:$J$28</c:f>
              <c:numCache>
                <c:formatCode>General</c:formatCode>
                <c:ptCount val="18"/>
                <c:pt idx="0">
                  <c:v>10</c:v>
                </c:pt>
                <c:pt idx="1">
                  <c:v>10</c:v>
                </c:pt>
                <c:pt idx="2">
                  <c:v>10</c:v>
                </c:pt>
                <c:pt idx="3">
                  <c:v>62.833333333333343</c:v>
                </c:pt>
                <c:pt idx="4">
                  <c:v>78.541666666666686</c:v>
                </c:pt>
                <c:pt idx="5">
                  <c:v>121.61290322580646</c:v>
                </c:pt>
                <c:pt idx="6">
                  <c:v>150.80000000000001</c:v>
                </c:pt>
                <c:pt idx="7">
                  <c:v>163.9130434782609</c:v>
                </c:pt>
                <c:pt idx="8">
                  <c:v>171.36363636363637</c:v>
                </c:pt>
                <c:pt idx="9">
                  <c:v>179.52380952380952</c:v>
                </c:pt>
                <c:pt idx="10">
                  <c:v>179.52380952380952</c:v>
                </c:pt>
                <c:pt idx="11">
                  <c:v>179.52380952380952</c:v>
                </c:pt>
                <c:pt idx="12">
                  <c:v>235.625</c:v>
                </c:pt>
                <c:pt idx="13">
                  <c:v>235.625</c:v>
                </c:pt>
                <c:pt idx="14">
                  <c:v>269.28571428571433</c:v>
                </c:pt>
                <c:pt idx="15">
                  <c:v>269.28571428571433</c:v>
                </c:pt>
                <c:pt idx="16">
                  <c:v>269.28571428571433</c:v>
                </c:pt>
                <c:pt idx="17">
                  <c:v>290</c:v>
                </c:pt>
              </c:numCache>
            </c:numRef>
          </c:yVal>
          <c:smooth val="0"/>
          <c:extLst>
            <c:ext xmlns:c16="http://schemas.microsoft.com/office/drawing/2014/chart" uri="{C3380CC4-5D6E-409C-BE32-E72D297353CC}">
              <c16:uniqueId val="{00000000-CEC5-48B6-9F43-9D7E700A2119}"/>
            </c:ext>
          </c:extLst>
        </c:ser>
        <c:ser>
          <c:idx val="0"/>
          <c:order val="1"/>
          <c:tx>
            <c:strRef>
              <c:f>GR1_Cons!$A$192</c:f>
              <c:strCache>
                <c:ptCount val="1"/>
                <c:pt idx="0">
                  <c:v>20 kg/m3</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H2_Cons!$E$41:$E$57</c:f>
              <c:numCache>
                <c:formatCode>General</c:formatCode>
                <c:ptCount val="17"/>
                <c:pt idx="1">
                  <c:v>59.999999566935003</c:v>
                </c:pt>
                <c:pt idx="2">
                  <c:v>299.99999972060323</c:v>
                </c:pt>
                <c:pt idx="3">
                  <c:v>600.00000006984919</c:v>
                </c:pt>
                <c:pt idx="4">
                  <c:v>899.99999979045242</c:v>
                </c:pt>
                <c:pt idx="5">
                  <c:v>1799.9999995809048</c:v>
                </c:pt>
                <c:pt idx="6">
                  <c:v>3599.9999997904524</c:v>
                </c:pt>
                <c:pt idx="7">
                  <c:v>7439.9999997345731</c:v>
                </c:pt>
                <c:pt idx="8">
                  <c:v>10800</c:v>
                </c:pt>
                <c:pt idx="9">
                  <c:v>14399.999999790452</c:v>
                </c:pt>
                <c:pt idx="10">
                  <c:v>17760.000000055879</c:v>
                </c:pt>
                <c:pt idx="11">
                  <c:v>75359.999999846332</c:v>
                </c:pt>
                <c:pt idx="12">
                  <c:v>104160.00000005588</c:v>
                </c:pt>
                <c:pt idx="13">
                  <c:v>334559.99999984633</c:v>
                </c:pt>
                <c:pt idx="14">
                  <c:v>420959.99999984633</c:v>
                </c:pt>
                <c:pt idx="15">
                  <c:v>508259.99999963678</c:v>
                </c:pt>
                <c:pt idx="16">
                  <c:v>592860.00000005588</c:v>
                </c:pt>
              </c:numCache>
            </c:numRef>
          </c:xVal>
          <c:yVal>
            <c:numRef>
              <c:f>H2_Cons!$J$41:$J$57</c:f>
              <c:numCache>
                <c:formatCode>General</c:formatCode>
                <c:ptCount val="17"/>
                <c:pt idx="0">
                  <c:v>20</c:v>
                </c:pt>
                <c:pt idx="1">
                  <c:v>20</c:v>
                </c:pt>
                <c:pt idx="2">
                  <c:v>31.583333333333332</c:v>
                </c:pt>
                <c:pt idx="3">
                  <c:v>43.563218390804593</c:v>
                </c:pt>
                <c:pt idx="4">
                  <c:v>54.927536231884055</c:v>
                </c:pt>
                <c:pt idx="5">
                  <c:v>77.743589743589737</c:v>
                </c:pt>
                <c:pt idx="6">
                  <c:v>98.441558441558428</c:v>
                </c:pt>
                <c:pt idx="7">
                  <c:v>118.43749999999999</c:v>
                </c:pt>
                <c:pt idx="8">
                  <c:v>130.68965517241378</c:v>
                </c:pt>
                <c:pt idx="9">
                  <c:v>143.01886792452831</c:v>
                </c:pt>
                <c:pt idx="10">
                  <c:v>148.62745098039215</c:v>
                </c:pt>
                <c:pt idx="11">
                  <c:v>199.4736842105263</c:v>
                </c:pt>
                <c:pt idx="12">
                  <c:v>202.13333333333333</c:v>
                </c:pt>
                <c:pt idx="13">
                  <c:v>222.94117647058823</c:v>
                </c:pt>
                <c:pt idx="14">
                  <c:v>222.94117647058823</c:v>
                </c:pt>
                <c:pt idx="15">
                  <c:v>229.69696969696969</c:v>
                </c:pt>
                <c:pt idx="16">
                  <c:v>229.69696969696969</c:v>
                </c:pt>
              </c:numCache>
            </c:numRef>
          </c:yVal>
          <c:smooth val="0"/>
          <c:extLst>
            <c:ext xmlns:c16="http://schemas.microsoft.com/office/drawing/2014/chart" uri="{C3380CC4-5D6E-409C-BE32-E72D297353CC}">
              <c16:uniqueId val="{00000001-CEC5-48B6-9F43-9D7E700A2119}"/>
            </c:ext>
          </c:extLst>
        </c:ser>
        <c:ser>
          <c:idx val="6"/>
          <c:order val="2"/>
          <c:tx>
            <c:strRef>
              <c:f>GR1_Cons!$A$193</c:f>
              <c:strCache>
                <c:ptCount val="1"/>
                <c:pt idx="0">
                  <c:v>50 kg/m3</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H2_Cons!$E$70:$E$86</c:f>
              <c:numCache>
                <c:formatCode>General</c:formatCode>
                <c:ptCount val="17"/>
                <c:pt idx="1">
                  <c:v>59.999999566935003</c:v>
                </c:pt>
                <c:pt idx="2">
                  <c:v>299.99999972060323</c:v>
                </c:pt>
                <c:pt idx="3">
                  <c:v>599.99999944120646</c:v>
                </c:pt>
                <c:pt idx="4">
                  <c:v>899.99999979045242</c:v>
                </c:pt>
                <c:pt idx="5">
                  <c:v>1799.9999995809048</c:v>
                </c:pt>
                <c:pt idx="6">
                  <c:v>3599.9999997904524</c:v>
                </c:pt>
                <c:pt idx="7">
                  <c:v>7199.9999995809048</c:v>
                </c:pt>
                <c:pt idx="8">
                  <c:v>10800</c:v>
                </c:pt>
                <c:pt idx="9">
                  <c:v>14399.999999790452</c:v>
                </c:pt>
                <c:pt idx="10">
                  <c:v>17519.999999902211</c:v>
                </c:pt>
                <c:pt idx="11">
                  <c:v>75119.999999692664</c:v>
                </c:pt>
                <c:pt idx="12">
                  <c:v>103919.99999990221</c:v>
                </c:pt>
                <c:pt idx="13">
                  <c:v>334319.99999969266</c:v>
                </c:pt>
                <c:pt idx="14">
                  <c:v>420719.99999969266</c:v>
                </c:pt>
                <c:pt idx="15">
                  <c:v>508019.99999948312</c:v>
                </c:pt>
                <c:pt idx="16">
                  <c:v>592619.99999990221</c:v>
                </c:pt>
              </c:numCache>
            </c:numRef>
          </c:xVal>
          <c:yVal>
            <c:numRef>
              <c:f>H2_Cons!$J$70:$J$86</c:f>
              <c:numCache>
                <c:formatCode>General</c:formatCode>
                <c:ptCount val="17"/>
                <c:pt idx="0">
                  <c:v>50</c:v>
                </c:pt>
                <c:pt idx="1">
                  <c:v>50</c:v>
                </c:pt>
                <c:pt idx="2">
                  <c:v>52.234636871508378</c:v>
                </c:pt>
                <c:pt idx="3">
                  <c:v>57.361963190184042</c:v>
                </c:pt>
                <c:pt idx="4">
                  <c:v>61.111111111111107</c:v>
                </c:pt>
                <c:pt idx="5">
                  <c:v>73.622047244094489</c:v>
                </c:pt>
                <c:pt idx="6">
                  <c:v>102.74725274725273</c:v>
                </c:pt>
                <c:pt idx="7">
                  <c:v>129.86111111111109</c:v>
                </c:pt>
                <c:pt idx="8">
                  <c:v>142.74809160305344</c:v>
                </c:pt>
                <c:pt idx="9">
                  <c:v>152.03252032520325</c:v>
                </c:pt>
                <c:pt idx="10">
                  <c:v>159.14893617021275</c:v>
                </c:pt>
                <c:pt idx="11">
                  <c:v>212.49999999999994</c:v>
                </c:pt>
                <c:pt idx="12">
                  <c:v>222.61904761904759</c:v>
                </c:pt>
                <c:pt idx="13">
                  <c:v>252.70270270270268</c:v>
                </c:pt>
                <c:pt idx="14">
                  <c:v>256.16438356164383</c:v>
                </c:pt>
                <c:pt idx="15">
                  <c:v>256.16438356164383</c:v>
                </c:pt>
                <c:pt idx="16">
                  <c:v>256.16438356164383</c:v>
                </c:pt>
              </c:numCache>
            </c:numRef>
          </c:yVal>
          <c:smooth val="0"/>
          <c:extLst>
            <c:ext xmlns:c16="http://schemas.microsoft.com/office/drawing/2014/chart" uri="{C3380CC4-5D6E-409C-BE32-E72D297353CC}">
              <c16:uniqueId val="{00000002-CEC5-48B6-9F43-9D7E700A2119}"/>
            </c:ext>
          </c:extLst>
        </c:ser>
        <c:ser>
          <c:idx val="2"/>
          <c:order val="3"/>
          <c:tx>
            <c:strRef>
              <c:f>GR1_Cons!$A$194</c:f>
              <c:strCache>
                <c:ptCount val="1"/>
                <c:pt idx="0">
                  <c:v>100 kg/m3</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H2_Cons!$E$99:$E$115</c:f>
              <c:numCache>
                <c:formatCode>General</c:formatCode>
                <c:ptCount val="17"/>
                <c:pt idx="1">
                  <c:v>59.999999566935003</c:v>
                </c:pt>
                <c:pt idx="2">
                  <c:v>299.99999972060323</c:v>
                </c:pt>
                <c:pt idx="3">
                  <c:v>599.99999944120646</c:v>
                </c:pt>
                <c:pt idx="4">
                  <c:v>899.99999979045242</c:v>
                </c:pt>
                <c:pt idx="5">
                  <c:v>1799.9999995809048</c:v>
                </c:pt>
                <c:pt idx="6">
                  <c:v>3599.9999997904524</c:v>
                </c:pt>
                <c:pt idx="7">
                  <c:v>7199.9999995809048</c:v>
                </c:pt>
                <c:pt idx="8">
                  <c:v>10800</c:v>
                </c:pt>
                <c:pt idx="9">
                  <c:v>14399.999999790452</c:v>
                </c:pt>
                <c:pt idx="10">
                  <c:v>16559.999999916181</c:v>
                </c:pt>
                <c:pt idx="11">
                  <c:v>74159.999999706633</c:v>
                </c:pt>
                <c:pt idx="12">
                  <c:v>102959.99999991618</c:v>
                </c:pt>
                <c:pt idx="13">
                  <c:v>333359.99999970663</c:v>
                </c:pt>
                <c:pt idx="14">
                  <c:v>419759.99999970663</c:v>
                </c:pt>
                <c:pt idx="15">
                  <c:v>507059.99999949709</c:v>
                </c:pt>
                <c:pt idx="16">
                  <c:v>591659.99999991618</c:v>
                </c:pt>
              </c:numCache>
            </c:numRef>
          </c:xVal>
          <c:yVal>
            <c:numRef>
              <c:f>H2_Cons!$J$99:$J$115</c:f>
              <c:numCache>
                <c:formatCode>General</c:formatCode>
                <c:ptCount val="17"/>
                <c:pt idx="0">
                  <c:v>100</c:v>
                </c:pt>
                <c:pt idx="1">
                  <c:v>100</c:v>
                </c:pt>
                <c:pt idx="2">
                  <c:v>100</c:v>
                </c:pt>
                <c:pt idx="3">
                  <c:v>100.80213903743316</c:v>
                </c:pt>
                <c:pt idx="4">
                  <c:v>102.0297699594046</c:v>
                </c:pt>
                <c:pt idx="5">
                  <c:v>110.88235294117648</c:v>
                </c:pt>
                <c:pt idx="6">
                  <c:v>134.64285714285717</c:v>
                </c:pt>
                <c:pt idx="7">
                  <c:v>168.30357142857144</c:v>
                </c:pt>
                <c:pt idx="8">
                  <c:v>179.52380952380952</c:v>
                </c:pt>
                <c:pt idx="9">
                  <c:v>187.56218905472636</c:v>
                </c:pt>
                <c:pt idx="10">
                  <c:v>191.37055837563454</c:v>
                </c:pt>
                <c:pt idx="11">
                  <c:v>234.89096573208724</c:v>
                </c:pt>
                <c:pt idx="12">
                  <c:v>244.01294498381878</c:v>
                </c:pt>
                <c:pt idx="13">
                  <c:v>275.18248175182487</c:v>
                </c:pt>
                <c:pt idx="14">
                  <c:v>281.34328358208955</c:v>
                </c:pt>
                <c:pt idx="15">
                  <c:v>283.45864661654139</c:v>
                </c:pt>
                <c:pt idx="16">
                  <c:v>285.60606060606062</c:v>
                </c:pt>
              </c:numCache>
            </c:numRef>
          </c:yVal>
          <c:smooth val="0"/>
          <c:extLst>
            <c:ext xmlns:c16="http://schemas.microsoft.com/office/drawing/2014/chart" uri="{C3380CC4-5D6E-409C-BE32-E72D297353CC}">
              <c16:uniqueId val="{00000003-CEC5-48B6-9F43-9D7E700A2119}"/>
            </c:ext>
          </c:extLst>
        </c:ser>
        <c:ser>
          <c:idx val="3"/>
          <c:order val="4"/>
          <c:tx>
            <c:strRef>
              <c:f>GR1_Cons!$A$195</c:f>
              <c:strCache>
                <c:ptCount val="1"/>
                <c:pt idx="0">
                  <c:v>200 kg/m3</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H2_Cons!$E$128:$E$144</c:f>
              <c:numCache>
                <c:formatCode>General</c:formatCode>
                <c:ptCount val="17"/>
                <c:pt idx="1">
                  <c:v>59.999999566935003</c:v>
                </c:pt>
                <c:pt idx="2">
                  <c:v>299.99999972060323</c:v>
                </c:pt>
                <c:pt idx="3">
                  <c:v>599.99999944120646</c:v>
                </c:pt>
                <c:pt idx="4">
                  <c:v>899.99999979045242</c:v>
                </c:pt>
                <c:pt idx="5">
                  <c:v>1799.9999995809048</c:v>
                </c:pt>
                <c:pt idx="6">
                  <c:v>3599.9999997904524</c:v>
                </c:pt>
                <c:pt idx="7">
                  <c:v>7199.9999995809048</c:v>
                </c:pt>
                <c:pt idx="8">
                  <c:v>10800</c:v>
                </c:pt>
                <c:pt idx="9">
                  <c:v>14399.999999790452</c:v>
                </c:pt>
                <c:pt idx="10">
                  <c:v>16379.99999995809</c:v>
                </c:pt>
                <c:pt idx="11">
                  <c:v>73979.999999748543</c:v>
                </c:pt>
                <c:pt idx="12">
                  <c:v>102779.99999995809</c:v>
                </c:pt>
                <c:pt idx="13">
                  <c:v>333179.99999974854</c:v>
                </c:pt>
                <c:pt idx="14">
                  <c:v>419579.99999974854</c:v>
                </c:pt>
                <c:pt idx="15">
                  <c:v>506879.999999539</c:v>
                </c:pt>
                <c:pt idx="16">
                  <c:v>591479.99999995809</c:v>
                </c:pt>
              </c:numCache>
            </c:numRef>
          </c:xVal>
          <c:yVal>
            <c:numRef>
              <c:f>H2_Cons!$J$128:$J$144</c:f>
              <c:numCache>
                <c:formatCode>General</c:formatCode>
                <c:ptCount val="17"/>
                <c:pt idx="0">
                  <c:v>200</c:v>
                </c:pt>
                <c:pt idx="1">
                  <c:v>200</c:v>
                </c:pt>
                <c:pt idx="2">
                  <c:v>200</c:v>
                </c:pt>
                <c:pt idx="3">
                  <c:v>200</c:v>
                </c:pt>
                <c:pt idx="4">
                  <c:v>200</c:v>
                </c:pt>
                <c:pt idx="5">
                  <c:v>200</c:v>
                </c:pt>
                <c:pt idx="6">
                  <c:v>201.04986876640419</c:v>
                </c:pt>
                <c:pt idx="7">
                  <c:v>204.26666666666665</c:v>
                </c:pt>
                <c:pt idx="8">
                  <c:v>205.08701472556891</c:v>
                </c:pt>
                <c:pt idx="9">
                  <c:v>206.46900269541777</c:v>
                </c:pt>
                <c:pt idx="10">
                  <c:v>207.027027027027</c:v>
                </c:pt>
                <c:pt idx="11">
                  <c:v>220.74927953890486</c:v>
                </c:pt>
                <c:pt idx="12">
                  <c:v>225.29411764705881</c:v>
                </c:pt>
                <c:pt idx="13">
                  <c:v>254.48504983388699</c:v>
                </c:pt>
                <c:pt idx="14">
                  <c:v>262.32876712328766</c:v>
                </c:pt>
                <c:pt idx="15">
                  <c:v>269.71830985915489</c:v>
                </c:pt>
                <c:pt idx="16">
                  <c:v>276.53429602888082</c:v>
                </c:pt>
              </c:numCache>
            </c:numRef>
          </c:yVal>
          <c:smooth val="0"/>
          <c:extLst>
            <c:ext xmlns:c16="http://schemas.microsoft.com/office/drawing/2014/chart" uri="{C3380CC4-5D6E-409C-BE32-E72D297353CC}">
              <c16:uniqueId val="{00000004-CEC5-48B6-9F43-9D7E700A2119}"/>
            </c:ext>
          </c:extLst>
        </c:ser>
        <c:ser>
          <c:idx val="4"/>
          <c:order val="5"/>
          <c:tx>
            <c:strRef>
              <c:f>GR1_Cons!$A$196</c:f>
              <c:strCache>
                <c:ptCount val="1"/>
                <c:pt idx="0">
                  <c:v>300 kg/m3</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H2_Cons!$E$157:$E$173</c:f>
              <c:numCache>
                <c:formatCode>General</c:formatCode>
                <c:ptCount val="17"/>
                <c:pt idx="1">
                  <c:v>60.000000195577741</c:v>
                </c:pt>
                <c:pt idx="2">
                  <c:v>300.00000034924597</c:v>
                </c:pt>
                <c:pt idx="3">
                  <c:v>600.00000006984919</c:v>
                </c:pt>
                <c:pt idx="4">
                  <c:v>900.00000041909516</c:v>
                </c:pt>
                <c:pt idx="5">
                  <c:v>1800.0000002095476</c:v>
                </c:pt>
                <c:pt idx="6">
                  <c:v>3600.0000004190952</c:v>
                </c:pt>
                <c:pt idx="7">
                  <c:v>7200.0000002095476</c:v>
                </c:pt>
                <c:pt idx="8">
                  <c:v>10800</c:v>
                </c:pt>
                <c:pt idx="9">
                  <c:v>14400.000000419095</c:v>
                </c:pt>
                <c:pt idx="10">
                  <c:v>15000.000000488944</c:v>
                </c:pt>
                <c:pt idx="11">
                  <c:v>72600.000000279397</c:v>
                </c:pt>
                <c:pt idx="12">
                  <c:v>101400.00000048894</c:v>
                </c:pt>
                <c:pt idx="13">
                  <c:v>331800.0000002794</c:v>
                </c:pt>
                <c:pt idx="14">
                  <c:v>418200.0000002794</c:v>
                </c:pt>
                <c:pt idx="15">
                  <c:v>505500.00000006985</c:v>
                </c:pt>
                <c:pt idx="16">
                  <c:v>590100.00000048894</c:v>
                </c:pt>
              </c:numCache>
            </c:numRef>
          </c:xVal>
          <c:yVal>
            <c:numRef>
              <c:f>H2_Cons!$J$157:$J$173</c:f>
              <c:numCache>
                <c:formatCode>General</c:formatCode>
                <c:ptCount val="17"/>
                <c:pt idx="0">
                  <c:v>300</c:v>
                </c:pt>
                <c:pt idx="1">
                  <c:v>300</c:v>
                </c:pt>
                <c:pt idx="2">
                  <c:v>300</c:v>
                </c:pt>
                <c:pt idx="3">
                  <c:v>300</c:v>
                </c:pt>
                <c:pt idx="4">
                  <c:v>300</c:v>
                </c:pt>
                <c:pt idx="5">
                  <c:v>300</c:v>
                </c:pt>
                <c:pt idx="6">
                  <c:v>300</c:v>
                </c:pt>
                <c:pt idx="7">
                  <c:v>300</c:v>
                </c:pt>
                <c:pt idx="8">
                  <c:v>300</c:v>
                </c:pt>
                <c:pt idx="9">
                  <c:v>300</c:v>
                </c:pt>
                <c:pt idx="10">
                  <c:v>300</c:v>
                </c:pt>
                <c:pt idx="11">
                  <c:v>300.80862533692721</c:v>
                </c:pt>
                <c:pt idx="12">
                  <c:v>301.62162162162167</c:v>
                </c:pt>
                <c:pt idx="13">
                  <c:v>306.59340659340666</c:v>
                </c:pt>
                <c:pt idx="14">
                  <c:v>308.28729281767954</c:v>
                </c:pt>
                <c:pt idx="15">
                  <c:v>310.00000000000006</c:v>
                </c:pt>
                <c:pt idx="16">
                  <c:v>311.73184357541902</c:v>
                </c:pt>
              </c:numCache>
            </c:numRef>
          </c:yVal>
          <c:smooth val="0"/>
          <c:extLst>
            <c:ext xmlns:c16="http://schemas.microsoft.com/office/drawing/2014/chart" uri="{C3380CC4-5D6E-409C-BE32-E72D297353CC}">
              <c16:uniqueId val="{00000005-CEC5-48B6-9F43-9D7E700A2119}"/>
            </c:ext>
          </c:extLst>
        </c:ser>
        <c:dLbls>
          <c:showLegendKey val="0"/>
          <c:showVal val="0"/>
          <c:showCatName val="0"/>
          <c:showSerName val="0"/>
          <c:showPercent val="0"/>
          <c:showBubbleSize val="0"/>
        </c:dLbls>
        <c:axId val="909220367"/>
        <c:axId val="909220783"/>
        <c:extLst>
          <c:ext xmlns:c15="http://schemas.microsoft.com/office/drawing/2012/chart" uri="{02D57815-91ED-43cb-92C2-25804820EDAC}">
            <c15:filteredScatterSeries>
              <c15:ser>
                <c:idx val="5"/>
                <c:order val="6"/>
                <c:tx>
                  <c:v>Gelling Point Line</c:v>
                </c:tx>
                <c:spPr>
                  <a:ln w="19050" cap="rnd">
                    <a:solidFill>
                      <a:schemeClr val="tx1"/>
                    </a:solidFill>
                    <a:prstDash val="dash"/>
                    <a:round/>
                  </a:ln>
                  <a:effectLst/>
                </c:spPr>
                <c:marker>
                  <c:symbol val="circle"/>
                  <c:size val="5"/>
                  <c:spPr>
                    <a:noFill/>
                    <a:ln w="9525">
                      <a:noFill/>
                    </a:ln>
                    <a:effectLst/>
                  </c:spPr>
                </c:marker>
                <c:xVal>
                  <c:numRef>
                    <c:extLst>
                      <c:ext uri="{02D57815-91ED-43cb-92C2-25804820EDAC}">
                        <c15:formulaRef>
                          <c15:sqref>GR1_Cons!$B$191:$B$196</c15:sqref>
                        </c15:formulaRef>
                      </c:ext>
                    </c:extLst>
                    <c:numCache>
                      <c:formatCode>General</c:formatCode>
                      <c:ptCount val="6"/>
                      <c:pt idx="0">
                        <c:v>600.00000006984919</c:v>
                      </c:pt>
                      <c:pt idx="1">
                        <c:v>1259.9999997066334</c:v>
                      </c:pt>
                      <c:pt idx="2">
                        <c:v>3599.9999997904524</c:v>
                      </c:pt>
                      <c:pt idx="3">
                        <c:v>6780.0000000977889</c:v>
                      </c:pt>
                      <c:pt idx="4">
                        <c:v>74580.000000447035</c:v>
                      </c:pt>
                    </c:numCache>
                  </c:numRef>
                </c:xVal>
                <c:yVal>
                  <c:numRef>
                    <c:extLst>
                      <c:ext uri="{02D57815-91ED-43cb-92C2-25804820EDAC}">
                        <c15:formulaRef>
                          <c15:sqref>GR1_Cons!$C$191:$C$196</c15:sqref>
                        </c15:formulaRef>
                      </c:ext>
                    </c:extLst>
                    <c:numCache>
                      <c:formatCode>General</c:formatCode>
                      <c:ptCount val="6"/>
                      <c:pt idx="0">
                        <c:v>11.111111111111112</c:v>
                      </c:pt>
                      <c:pt idx="1">
                        <c:v>21.428571428571431</c:v>
                      </c:pt>
                      <c:pt idx="2">
                        <c:v>38.133333333333333</c:v>
                      </c:pt>
                      <c:pt idx="3">
                        <c:v>47.466666666666669</c:v>
                      </c:pt>
                      <c:pt idx="4">
                        <c:v>60</c:v>
                      </c:pt>
                    </c:numCache>
                  </c:numRef>
                </c:yVal>
                <c:smooth val="0"/>
                <c:extLst>
                  <c:ext xmlns:c16="http://schemas.microsoft.com/office/drawing/2014/chart" uri="{C3380CC4-5D6E-409C-BE32-E72D297353CC}">
                    <c16:uniqueId val="{00000006-CEC5-48B6-9F43-9D7E700A2119}"/>
                  </c:ext>
                </c:extLst>
              </c15:ser>
            </c15:filteredScatterSeries>
          </c:ext>
        </c:extLst>
      </c:scatterChart>
      <c:valAx>
        <c:axId val="909220367"/>
        <c:scaling>
          <c:logBase val="10"/>
          <c:orientation val="minMax"/>
          <c:min val="10"/>
        </c:scaling>
        <c:delete val="0"/>
        <c:axPos val="b"/>
        <c:majorGridlines>
          <c:spPr>
            <a:ln w="25400" cap="flat" cmpd="sng" algn="ctr">
              <a:solidFill>
                <a:schemeClr val="tx1"/>
              </a:solidFill>
              <a:round/>
            </a:ln>
            <a:effectLst/>
          </c:spPr>
        </c:majorGridlines>
        <c:minorGridlines>
          <c:spPr>
            <a:ln w="9525" cap="flat" cmpd="sng" algn="ctr">
              <a:gradFill flip="none" rotWithShape="1">
                <a:gsLst>
                  <a:gs pos="0">
                    <a:schemeClr val="bg1">
                      <a:lumMod val="75000"/>
                    </a:schemeClr>
                  </a:gs>
                  <a:gs pos="23000">
                    <a:schemeClr val="bg1">
                      <a:lumMod val="65000"/>
                    </a:schemeClr>
                  </a:gs>
                  <a:gs pos="69000">
                    <a:schemeClr val="bg1">
                      <a:lumMod val="50000"/>
                    </a:schemeClr>
                  </a:gs>
                  <a:gs pos="97000">
                    <a:schemeClr val="tx1">
                      <a:lumMod val="65000"/>
                      <a:lumOff val="35000"/>
                    </a:schemeClr>
                  </a:gs>
                </a:gsLst>
                <a:path path="circle">
                  <a:fillToRect l="100000" t="100000"/>
                </a:path>
                <a:tileRect r="-100000" b="-100000"/>
              </a:gradFill>
              <a:round/>
            </a:ln>
            <a:effectLst/>
          </c:spPr>
        </c:minorGridlines>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nl-NL" sz="1050">
                    <a:latin typeface="Segoe UI" panose="020B0502040204020203" pitchFamily="34" charset="0"/>
                    <a:cs typeface="Segoe UI" panose="020B0502040204020203" pitchFamily="34" charset="0"/>
                  </a:rPr>
                  <a:t>Time (s)</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crossAx val="909220783"/>
        <c:crosses val="autoZero"/>
        <c:crossBetween val="midCat"/>
        <c:majorUnit val="10"/>
        <c:minorUnit val="10"/>
      </c:valAx>
      <c:valAx>
        <c:axId val="909220783"/>
        <c:scaling>
          <c:orientation val="minMax"/>
          <c:max val="450"/>
          <c:min val="0"/>
        </c:scaling>
        <c:delete val="0"/>
        <c:axPos val="l"/>
        <c:majorGridlines>
          <c:spPr>
            <a:ln w="25400" cap="flat" cmpd="sng" algn="ctr">
              <a:solidFill>
                <a:schemeClr val="tx1"/>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nl-NL" sz="1050">
                    <a:latin typeface="Segoe UI" panose="020B0502040204020203" pitchFamily="34" charset="0"/>
                    <a:cs typeface="Segoe UI" panose="020B0502040204020203" pitchFamily="34" charset="0"/>
                  </a:rPr>
                  <a:t>Concentration</a:t>
                </a:r>
                <a:r>
                  <a:rPr lang="nl-NL" sz="1050" baseline="0">
                    <a:latin typeface="Segoe UI" panose="020B0502040204020203" pitchFamily="34" charset="0"/>
                    <a:cs typeface="Segoe UI" panose="020B0502040204020203" pitchFamily="34" charset="0"/>
                  </a:rPr>
                  <a:t> (kg/m</a:t>
                </a:r>
                <a:r>
                  <a:rPr lang="nl-NL" sz="1050" baseline="30000">
                    <a:latin typeface="Segoe UI" panose="020B0502040204020203" pitchFamily="34" charset="0"/>
                    <a:cs typeface="Segoe UI" panose="020B0502040204020203" pitchFamily="34" charset="0"/>
                  </a:rPr>
                  <a:t>3</a:t>
                </a:r>
                <a:r>
                  <a:rPr lang="nl-NL" sz="1050" baseline="0">
                    <a:latin typeface="Segoe UI" panose="020B0502040204020203" pitchFamily="34" charset="0"/>
                    <a:cs typeface="Segoe UI" panose="020B0502040204020203" pitchFamily="34" charset="0"/>
                  </a:rPr>
                  <a:t>)</a:t>
                </a:r>
                <a:endParaRPr lang="nl-NL" sz="1050">
                  <a:latin typeface="Segoe UI" panose="020B0502040204020203" pitchFamily="34" charset="0"/>
                  <a:cs typeface="Segoe UI" panose="020B0502040204020203" pitchFamily="34" charset="0"/>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crossAx val="909220367"/>
        <c:crossesAt val="1.0000000000000002E-2"/>
        <c:crossBetween val="midCat"/>
      </c:valAx>
      <c:spPr>
        <a:noFill/>
        <a:ln>
          <a:noFill/>
        </a:ln>
        <a:effectLst/>
      </c:spPr>
    </c:plotArea>
    <c:legend>
      <c:legendPos val="r"/>
      <c:layout>
        <c:manualLayout>
          <c:xMode val="edge"/>
          <c:yMode val="edge"/>
          <c:x val="9.4888558922070099E-2"/>
          <c:y val="4.9977440101557788E-2"/>
          <c:w val="0.23894350289871757"/>
          <c:h val="0.18371292421452143"/>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4"/>
          <c:order val="0"/>
          <c:tx>
            <c:strRef>
              <c:f>GR1_Cons!$A$191</c:f>
              <c:strCache>
                <c:ptCount val="1"/>
                <c:pt idx="0">
                  <c:v>10 kg/m3</c:v>
                </c:pt>
              </c:strCache>
            </c:strRef>
          </c:tx>
          <c:spPr>
            <a:ln w="19050" cap="rnd">
              <a:solidFill>
                <a:srgbClr val="FF0000"/>
              </a:solidFill>
              <a:round/>
            </a:ln>
            <a:effectLst/>
          </c:spPr>
          <c:marker>
            <c:symbol val="circle"/>
            <c:size val="5"/>
            <c:spPr>
              <a:solidFill>
                <a:srgbClr val="FF0000"/>
              </a:solidFill>
              <a:ln w="9525">
                <a:solidFill>
                  <a:srgbClr val="FF0000"/>
                </a:solidFill>
              </a:ln>
              <a:effectLst/>
            </c:spPr>
          </c:marker>
          <c:xVal>
            <c:numRef>
              <c:f>H2_Cons!$E$11:$E$28</c:f>
              <c:numCache>
                <c:formatCode>General</c:formatCode>
                <c:ptCount val="18"/>
                <c:pt idx="1">
                  <c:v>60.000000195577741</c:v>
                </c:pt>
                <c:pt idx="2">
                  <c:v>300.00000034924597</c:v>
                </c:pt>
                <c:pt idx="3">
                  <c:v>600.00000006984919</c:v>
                </c:pt>
                <c:pt idx="4">
                  <c:v>899.99999979045242</c:v>
                </c:pt>
                <c:pt idx="5">
                  <c:v>1800.0000002095476</c:v>
                </c:pt>
                <c:pt idx="6">
                  <c:v>3599.9999997904524</c:v>
                </c:pt>
                <c:pt idx="7">
                  <c:v>7200.0000002095476</c:v>
                </c:pt>
                <c:pt idx="8">
                  <c:v>10800</c:v>
                </c:pt>
                <c:pt idx="9">
                  <c:v>14399.999999790452</c:v>
                </c:pt>
                <c:pt idx="10">
                  <c:v>18000.000000209548</c:v>
                </c:pt>
                <c:pt idx="11">
                  <c:v>18600.000000279397</c:v>
                </c:pt>
                <c:pt idx="12">
                  <c:v>76200.000000069849</c:v>
                </c:pt>
                <c:pt idx="13">
                  <c:v>105000.0000002794</c:v>
                </c:pt>
                <c:pt idx="14">
                  <c:v>335400.00000006985</c:v>
                </c:pt>
                <c:pt idx="15">
                  <c:v>421800.00000006985</c:v>
                </c:pt>
                <c:pt idx="16">
                  <c:v>509099.9999998603</c:v>
                </c:pt>
                <c:pt idx="17">
                  <c:v>593700.0000002794</c:v>
                </c:pt>
              </c:numCache>
            </c:numRef>
          </c:xVal>
          <c:yVal>
            <c:numRef>
              <c:f>H2_Cons!$H$11:$H$28</c:f>
              <c:numCache>
                <c:formatCode>General</c:formatCode>
                <c:ptCount val="18"/>
                <c:pt idx="1">
                  <c:v>100</c:v>
                </c:pt>
                <c:pt idx="2">
                  <c:v>100</c:v>
                </c:pt>
                <c:pt idx="3">
                  <c:v>15.915119363395224</c:v>
                </c:pt>
                <c:pt idx="4">
                  <c:v>12.732095490716178</c:v>
                </c:pt>
                <c:pt idx="5">
                  <c:v>8.2228116710875323</c:v>
                </c:pt>
                <c:pt idx="6">
                  <c:v>6.6312997347480103</c:v>
                </c:pt>
                <c:pt idx="7">
                  <c:v>6.1007957559681696</c:v>
                </c:pt>
                <c:pt idx="8">
                  <c:v>5.8355437665782492</c:v>
                </c:pt>
                <c:pt idx="9">
                  <c:v>5.570291777188328</c:v>
                </c:pt>
                <c:pt idx="10">
                  <c:v>5.570291777188328</c:v>
                </c:pt>
                <c:pt idx="11">
                  <c:v>5.570291777188328</c:v>
                </c:pt>
                <c:pt idx="12">
                  <c:v>4.2440318302387263</c:v>
                </c:pt>
                <c:pt idx="13">
                  <c:v>4.2440318302387263</c:v>
                </c:pt>
                <c:pt idx="14">
                  <c:v>3.7135278514588852</c:v>
                </c:pt>
                <c:pt idx="15">
                  <c:v>3.7135278514588852</c:v>
                </c:pt>
                <c:pt idx="16">
                  <c:v>3.7135278514588852</c:v>
                </c:pt>
                <c:pt idx="17">
                  <c:v>3.4482758620689653</c:v>
                </c:pt>
              </c:numCache>
            </c:numRef>
          </c:yVal>
          <c:smooth val="0"/>
          <c:extLst>
            <c:ext xmlns:c16="http://schemas.microsoft.com/office/drawing/2014/chart" uri="{C3380CC4-5D6E-409C-BE32-E72D297353CC}">
              <c16:uniqueId val="{00000005-0897-45A5-8306-AEBCBD3AB789}"/>
            </c:ext>
          </c:extLst>
        </c:ser>
        <c:ser>
          <c:idx val="0"/>
          <c:order val="1"/>
          <c:tx>
            <c:strRef>
              <c:f>GR1_Cons!$A$192</c:f>
              <c:strCache>
                <c:ptCount val="1"/>
                <c:pt idx="0">
                  <c:v>20 kg/m3</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H2_Cons!$E$41:$E$57</c:f>
              <c:numCache>
                <c:formatCode>General</c:formatCode>
                <c:ptCount val="17"/>
                <c:pt idx="1">
                  <c:v>59.999999566935003</c:v>
                </c:pt>
                <c:pt idx="2">
                  <c:v>299.99999972060323</c:v>
                </c:pt>
                <c:pt idx="3">
                  <c:v>600.00000006984919</c:v>
                </c:pt>
                <c:pt idx="4">
                  <c:v>899.99999979045242</c:v>
                </c:pt>
                <c:pt idx="5">
                  <c:v>1799.9999995809048</c:v>
                </c:pt>
                <c:pt idx="6">
                  <c:v>3599.9999997904524</c:v>
                </c:pt>
                <c:pt idx="7">
                  <c:v>7439.9999997345731</c:v>
                </c:pt>
                <c:pt idx="8">
                  <c:v>10800</c:v>
                </c:pt>
                <c:pt idx="9">
                  <c:v>14399.999999790452</c:v>
                </c:pt>
                <c:pt idx="10">
                  <c:v>17760.000000055879</c:v>
                </c:pt>
                <c:pt idx="11">
                  <c:v>75359.999999846332</c:v>
                </c:pt>
                <c:pt idx="12">
                  <c:v>104160.00000005588</c:v>
                </c:pt>
                <c:pt idx="13">
                  <c:v>334559.99999984633</c:v>
                </c:pt>
                <c:pt idx="14">
                  <c:v>420959.99999984633</c:v>
                </c:pt>
                <c:pt idx="15">
                  <c:v>508259.99999963678</c:v>
                </c:pt>
                <c:pt idx="16">
                  <c:v>592860.00000005588</c:v>
                </c:pt>
              </c:numCache>
            </c:numRef>
          </c:xVal>
          <c:yVal>
            <c:numRef>
              <c:f>H2_Cons!$H$41:$H$57</c:f>
              <c:numCache>
                <c:formatCode>General</c:formatCode>
                <c:ptCount val="17"/>
                <c:pt idx="1">
                  <c:v>100</c:v>
                </c:pt>
                <c:pt idx="2">
                  <c:v>63.324538258575203</c:v>
                </c:pt>
                <c:pt idx="3">
                  <c:v>45.910290237467017</c:v>
                </c:pt>
                <c:pt idx="4">
                  <c:v>36.41160949868074</c:v>
                </c:pt>
                <c:pt idx="5">
                  <c:v>25.725593667546175</c:v>
                </c:pt>
                <c:pt idx="6">
                  <c:v>20.316622691292878</c:v>
                </c:pt>
                <c:pt idx="7">
                  <c:v>16.886543535620056</c:v>
                </c:pt>
                <c:pt idx="8">
                  <c:v>15.303430079155673</c:v>
                </c:pt>
                <c:pt idx="9">
                  <c:v>13.984168865435356</c:v>
                </c:pt>
                <c:pt idx="10">
                  <c:v>13.456464379947228</c:v>
                </c:pt>
                <c:pt idx="11">
                  <c:v>10.026385224274406</c:v>
                </c:pt>
                <c:pt idx="12">
                  <c:v>9.8944591029023758</c:v>
                </c:pt>
                <c:pt idx="13">
                  <c:v>8.9709762532981525</c:v>
                </c:pt>
                <c:pt idx="14">
                  <c:v>8.9709762532981525</c:v>
                </c:pt>
                <c:pt idx="15">
                  <c:v>8.7071240105540895</c:v>
                </c:pt>
                <c:pt idx="16">
                  <c:v>8.7071240105540895</c:v>
                </c:pt>
              </c:numCache>
            </c:numRef>
          </c:yVal>
          <c:smooth val="0"/>
          <c:extLst>
            <c:ext xmlns:c16="http://schemas.microsoft.com/office/drawing/2014/chart" uri="{C3380CC4-5D6E-409C-BE32-E72D297353CC}">
              <c16:uniqueId val="{00000001-0897-45A5-8306-AEBCBD3AB789}"/>
            </c:ext>
          </c:extLst>
        </c:ser>
        <c:ser>
          <c:idx val="6"/>
          <c:order val="2"/>
          <c:tx>
            <c:strRef>
              <c:f>GR1_Cons!$A$193</c:f>
              <c:strCache>
                <c:ptCount val="1"/>
                <c:pt idx="0">
                  <c:v>50 kg/m3</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H2_Cons!$E$70:$E$86</c:f>
              <c:numCache>
                <c:formatCode>General</c:formatCode>
                <c:ptCount val="17"/>
                <c:pt idx="1">
                  <c:v>59.999999566935003</c:v>
                </c:pt>
                <c:pt idx="2">
                  <c:v>299.99999972060323</c:v>
                </c:pt>
                <c:pt idx="3">
                  <c:v>599.99999944120646</c:v>
                </c:pt>
                <c:pt idx="4">
                  <c:v>899.99999979045242</c:v>
                </c:pt>
                <c:pt idx="5">
                  <c:v>1799.9999995809048</c:v>
                </c:pt>
                <c:pt idx="6">
                  <c:v>3599.9999997904524</c:v>
                </c:pt>
                <c:pt idx="7">
                  <c:v>7199.9999995809048</c:v>
                </c:pt>
                <c:pt idx="8">
                  <c:v>10800</c:v>
                </c:pt>
                <c:pt idx="9">
                  <c:v>14399.999999790452</c:v>
                </c:pt>
                <c:pt idx="10">
                  <c:v>17519.999999902211</c:v>
                </c:pt>
                <c:pt idx="11">
                  <c:v>75119.999999692664</c:v>
                </c:pt>
                <c:pt idx="12">
                  <c:v>103919.99999990221</c:v>
                </c:pt>
                <c:pt idx="13">
                  <c:v>334319.99999969266</c:v>
                </c:pt>
                <c:pt idx="14">
                  <c:v>420719.99999969266</c:v>
                </c:pt>
                <c:pt idx="15">
                  <c:v>508019.99999948312</c:v>
                </c:pt>
                <c:pt idx="16">
                  <c:v>592619.99999990221</c:v>
                </c:pt>
              </c:numCache>
            </c:numRef>
          </c:xVal>
          <c:yVal>
            <c:numRef>
              <c:f>H2_Cons!$H$70:$H$86</c:f>
              <c:numCache>
                <c:formatCode>General</c:formatCode>
                <c:ptCount val="17"/>
                <c:pt idx="1">
                  <c:v>100</c:v>
                </c:pt>
                <c:pt idx="2">
                  <c:v>95.721925133689837</c:v>
                </c:pt>
                <c:pt idx="3">
                  <c:v>87.165775401069524</c:v>
                </c:pt>
                <c:pt idx="4">
                  <c:v>81.818181818181827</c:v>
                </c:pt>
                <c:pt idx="5">
                  <c:v>67.914438502673789</c:v>
                </c:pt>
                <c:pt idx="6">
                  <c:v>48.663101604278076</c:v>
                </c:pt>
                <c:pt idx="7">
                  <c:v>38.502673796791449</c:v>
                </c:pt>
                <c:pt idx="8">
                  <c:v>35.026737967914443</c:v>
                </c:pt>
                <c:pt idx="9">
                  <c:v>32.887700534759361</c:v>
                </c:pt>
                <c:pt idx="10">
                  <c:v>31.417112299465245</c:v>
                </c:pt>
                <c:pt idx="11">
                  <c:v>23.529411764705884</c:v>
                </c:pt>
                <c:pt idx="12">
                  <c:v>22.459893048128343</c:v>
                </c:pt>
                <c:pt idx="13">
                  <c:v>19.786096256684495</c:v>
                </c:pt>
                <c:pt idx="14">
                  <c:v>19.518716577540108</c:v>
                </c:pt>
                <c:pt idx="15">
                  <c:v>19.518716577540108</c:v>
                </c:pt>
                <c:pt idx="16">
                  <c:v>19.518716577540108</c:v>
                </c:pt>
              </c:numCache>
            </c:numRef>
          </c:yVal>
          <c:smooth val="0"/>
          <c:extLst>
            <c:ext xmlns:c16="http://schemas.microsoft.com/office/drawing/2014/chart" uri="{C3380CC4-5D6E-409C-BE32-E72D297353CC}">
              <c16:uniqueId val="{00000002-0897-45A5-8306-AEBCBD3AB789}"/>
            </c:ext>
          </c:extLst>
        </c:ser>
        <c:ser>
          <c:idx val="2"/>
          <c:order val="3"/>
          <c:tx>
            <c:strRef>
              <c:f>GR1_Cons!$A$194</c:f>
              <c:strCache>
                <c:ptCount val="1"/>
                <c:pt idx="0">
                  <c:v>100 kg/m3</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H2_Cons!$E$99:$E$115</c:f>
              <c:numCache>
                <c:formatCode>General</c:formatCode>
                <c:ptCount val="17"/>
                <c:pt idx="1">
                  <c:v>59.999999566935003</c:v>
                </c:pt>
                <c:pt idx="2">
                  <c:v>299.99999972060323</c:v>
                </c:pt>
                <c:pt idx="3">
                  <c:v>599.99999944120646</c:v>
                </c:pt>
                <c:pt idx="4">
                  <c:v>899.99999979045242</c:v>
                </c:pt>
                <c:pt idx="5">
                  <c:v>1799.9999995809048</c:v>
                </c:pt>
                <c:pt idx="6">
                  <c:v>3599.9999997904524</c:v>
                </c:pt>
                <c:pt idx="7">
                  <c:v>7199.9999995809048</c:v>
                </c:pt>
                <c:pt idx="8">
                  <c:v>10800</c:v>
                </c:pt>
                <c:pt idx="9">
                  <c:v>14399.999999790452</c:v>
                </c:pt>
                <c:pt idx="10">
                  <c:v>16559.999999916181</c:v>
                </c:pt>
                <c:pt idx="11">
                  <c:v>74159.999999706633</c:v>
                </c:pt>
                <c:pt idx="12">
                  <c:v>102959.99999991618</c:v>
                </c:pt>
                <c:pt idx="13">
                  <c:v>333359.99999970663</c:v>
                </c:pt>
                <c:pt idx="14">
                  <c:v>419759.99999970663</c:v>
                </c:pt>
                <c:pt idx="15">
                  <c:v>507059.99999949709</c:v>
                </c:pt>
                <c:pt idx="16">
                  <c:v>591659.99999991618</c:v>
                </c:pt>
              </c:numCache>
            </c:numRef>
          </c:xVal>
          <c:yVal>
            <c:numRef>
              <c:f>H2_Cons!$H$99:$H$115</c:f>
              <c:numCache>
                <c:formatCode>General</c:formatCode>
                <c:ptCount val="17"/>
                <c:pt idx="1">
                  <c:v>100</c:v>
                </c:pt>
                <c:pt idx="2">
                  <c:v>100</c:v>
                </c:pt>
                <c:pt idx="3">
                  <c:v>99.204244031830228</c:v>
                </c:pt>
                <c:pt idx="4">
                  <c:v>98.010610079575599</c:v>
                </c:pt>
                <c:pt idx="5">
                  <c:v>90.18567639257293</c:v>
                </c:pt>
                <c:pt idx="6">
                  <c:v>74.270557029177709</c:v>
                </c:pt>
                <c:pt idx="7">
                  <c:v>59.416445623342163</c:v>
                </c:pt>
                <c:pt idx="8">
                  <c:v>55.702917771883286</c:v>
                </c:pt>
                <c:pt idx="9">
                  <c:v>53.315649867374006</c:v>
                </c:pt>
                <c:pt idx="10">
                  <c:v>52.254641909814318</c:v>
                </c:pt>
                <c:pt idx="11">
                  <c:v>42.57294429708223</c:v>
                </c:pt>
                <c:pt idx="12">
                  <c:v>40.981432360742701</c:v>
                </c:pt>
                <c:pt idx="13">
                  <c:v>36.339522546419097</c:v>
                </c:pt>
                <c:pt idx="14">
                  <c:v>35.543766578249333</c:v>
                </c:pt>
                <c:pt idx="15">
                  <c:v>35.278514588859416</c:v>
                </c:pt>
                <c:pt idx="16">
                  <c:v>35.013262599469492</c:v>
                </c:pt>
              </c:numCache>
            </c:numRef>
          </c:yVal>
          <c:smooth val="0"/>
          <c:extLst>
            <c:ext xmlns:c16="http://schemas.microsoft.com/office/drawing/2014/chart" uri="{C3380CC4-5D6E-409C-BE32-E72D297353CC}">
              <c16:uniqueId val="{00000003-0897-45A5-8306-AEBCBD3AB789}"/>
            </c:ext>
          </c:extLst>
        </c:ser>
        <c:ser>
          <c:idx val="3"/>
          <c:order val="4"/>
          <c:tx>
            <c:strRef>
              <c:f>GR1_Cons!$A$195</c:f>
              <c:strCache>
                <c:ptCount val="1"/>
                <c:pt idx="0">
                  <c:v>200 kg/m3</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H2_Cons!$E$128:$E$144</c:f>
              <c:numCache>
                <c:formatCode>General</c:formatCode>
                <c:ptCount val="17"/>
                <c:pt idx="1">
                  <c:v>59.999999566935003</c:v>
                </c:pt>
                <c:pt idx="2">
                  <c:v>299.99999972060323</c:v>
                </c:pt>
                <c:pt idx="3">
                  <c:v>599.99999944120646</c:v>
                </c:pt>
                <c:pt idx="4">
                  <c:v>899.99999979045242</c:v>
                </c:pt>
                <c:pt idx="5">
                  <c:v>1799.9999995809048</c:v>
                </c:pt>
                <c:pt idx="6">
                  <c:v>3599.9999997904524</c:v>
                </c:pt>
                <c:pt idx="7">
                  <c:v>7199.9999995809048</c:v>
                </c:pt>
                <c:pt idx="8">
                  <c:v>10800</c:v>
                </c:pt>
                <c:pt idx="9">
                  <c:v>14399.999999790452</c:v>
                </c:pt>
                <c:pt idx="10">
                  <c:v>16379.99999995809</c:v>
                </c:pt>
                <c:pt idx="11">
                  <c:v>73979.999999748543</c:v>
                </c:pt>
                <c:pt idx="12">
                  <c:v>102779.99999995809</c:v>
                </c:pt>
                <c:pt idx="13">
                  <c:v>333179.99999974854</c:v>
                </c:pt>
                <c:pt idx="14">
                  <c:v>419579.99999974854</c:v>
                </c:pt>
                <c:pt idx="15">
                  <c:v>506879.999999539</c:v>
                </c:pt>
                <c:pt idx="16">
                  <c:v>591479.99999995809</c:v>
                </c:pt>
              </c:numCache>
            </c:numRef>
          </c:xVal>
          <c:yVal>
            <c:numRef>
              <c:f>H2_Cons!$H$128:$H$144</c:f>
              <c:numCache>
                <c:formatCode>General</c:formatCode>
                <c:ptCount val="17"/>
                <c:pt idx="1">
                  <c:v>100</c:v>
                </c:pt>
                <c:pt idx="2">
                  <c:v>100</c:v>
                </c:pt>
                <c:pt idx="3">
                  <c:v>100</c:v>
                </c:pt>
                <c:pt idx="4">
                  <c:v>100</c:v>
                </c:pt>
                <c:pt idx="5">
                  <c:v>100</c:v>
                </c:pt>
                <c:pt idx="6">
                  <c:v>99.477806788511757</c:v>
                </c:pt>
                <c:pt idx="7">
                  <c:v>97.911227154047012</c:v>
                </c:pt>
                <c:pt idx="8">
                  <c:v>97.519582245430826</c:v>
                </c:pt>
                <c:pt idx="9">
                  <c:v>96.866840731070496</c:v>
                </c:pt>
                <c:pt idx="10">
                  <c:v>96.605744125326382</c:v>
                </c:pt>
                <c:pt idx="11">
                  <c:v>90.600522193211503</c:v>
                </c:pt>
                <c:pt idx="12">
                  <c:v>88.772845953002616</c:v>
                </c:pt>
                <c:pt idx="13">
                  <c:v>78.590078328981733</c:v>
                </c:pt>
                <c:pt idx="14">
                  <c:v>76.240208877284601</c:v>
                </c:pt>
                <c:pt idx="15">
                  <c:v>74.151436031331599</c:v>
                </c:pt>
                <c:pt idx="16">
                  <c:v>72.323759791122725</c:v>
                </c:pt>
              </c:numCache>
            </c:numRef>
          </c:yVal>
          <c:smooth val="0"/>
          <c:extLst>
            <c:ext xmlns:c16="http://schemas.microsoft.com/office/drawing/2014/chart" uri="{C3380CC4-5D6E-409C-BE32-E72D297353CC}">
              <c16:uniqueId val="{00000004-0897-45A5-8306-AEBCBD3AB789}"/>
            </c:ext>
          </c:extLst>
        </c:ser>
        <c:ser>
          <c:idx val="1"/>
          <c:order val="5"/>
          <c:tx>
            <c:strRef>
              <c:f>GR1_Cons!$A$196</c:f>
              <c:strCache>
                <c:ptCount val="1"/>
                <c:pt idx="0">
                  <c:v>300 kg/m3</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H2_Cons!$E$157:$E$173</c:f>
              <c:numCache>
                <c:formatCode>General</c:formatCode>
                <c:ptCount val="17"/>
                <c:pt idx="1">
                  <c:v>60.000000195577741</c:v>
                </c:pt>
                <c:pt idx="2">
                  <c:v>300.00000034924597</c:v>
                </c:pt>
                <c:pt idx="3">
                  <c:v>600.00000006984919</c:v>
                </c:pt>
                <c:pt idx="4">
                  <c:v>900.00000041909516</c:v>
                </c:pt>
                <c:pt idx="5">
                  <c:v>1800.0000002095476</c:v>
                </c:pt>
                <c:pt idx="6">
                  <c:v>3600.0000004190952</c:v>
                </c:pt>
                <c:pt idx="7">
                  <c:v>7200.0000002095476</c:v>
                </c:pt>
                <c:pt idx="8">
                  <c:v>10800</c:v>
                </c:pt>
                <c:pt idx="9">
                  <c:v>14400.000000419095</c:v>
                </c:pt>
                <c:pt idx="10">
                  <c:v>15000.000000488944</c:v>
                </c:pt>
                <c:pt idx="11">
                  <c:v>72600.000000279397</c:v>
                </c:pt>
                <c:pt idx="12">
                  <c:v>101400.00000048894</c:v>
                </c:pt>
                <c:pt idx="13">
                  <c:v>331800.0000002794</c:v>
                </c:pt>
                <c:pt idx="14">
                  <c:v>418200.0000002794</c:v>
                </c:pt>
                <c:pt idx="15">
                  <c:v>505500.00000006985</c:v>
                </c:pt>
                <c:pt idx="16">
                  <c:v>590100.00000048894</c:v>
                </c:pt>
              </c:numCache>
            </c:numRef>
          </c:xVal>
          <c:yVal>
            <c:numRef>
              <c:f>H2_Cons!$H$157:$H$173</c:f>
              <c:numCache>
                <c:formatCode>General</c:formatCode>
                <c:ptCount val="17"/>
                <c:pt idx="1">
                  <c:v>100</c:v>
                </c:pt>
                <c:pt idx="2">
                  <c:v>100</c:v>
                </c:pt>
                <c:pt idx="3">
                  <c:v>100</c:v>
                </c:pt>
                <c:pt idx="4">
                  <c:v>100</c:v>
                </c:pt>
                <c:pt idx="5">
                  <c:v>100</c:v>
                </c:pt>
                <c:pt idx="6">
                  <c:v>100</c:v>
                </c:pt>
                <c:pt idx="7">
                  <c:v>100</c:v>
                </c:pt>
                <c:pt idx="8">
                  <c:v>100</c:v>
                </c:pt>
                <c:pt idx="9">
                  <c:v>100</c:v>
                </c:pt>
                <c:pt idx="10">
                  <c:v>100</c:v>
                </c:pt>
                <c:pt idx="11">
                  <c:v>99.731182795698928</c:v>
                </c:pt>
                <c:pt idx="12">
                  <c:v>99.462365591397841</c:v>
                </c:pt>
                <c:pt idx="13">
                  <c:v>97.849462365591393</c:v>
                </c:pt>
                <c:pt idx="14">
                  <c:v>97.311827956989248</c:v>
                </c:pt>
                <c:pt idx="15">
                  <c:v>96.774193548387089</c:v>
                </c:pt>
                <c:pt idx="16">
                  <c:v>96.23655913978493</c:v>
                </c:pt>
              </c:numCache>
            </c:numRef>
          </c:yVal>
          <c:smooth val="0"/>
          <c:extLst>
            <c:ext xmlns:c16="http://schemas.microsoft.com/office/drawing/2014/chart" uri="{C3380CC4-5D6E-409C-BE32-E72D297353CC}">
              <c16:uniqueId val="{00000000-0897-45A5-8306-AEBCBD3AB789}"/>
            </c:ext>
          </c:extLst>
        </c:ser>
        <c:ser>
          <c:idx val="5"/>
          <c:order val="6"/>
          <c:tx>
            <c:v>Contraction point line</c:v>
          </c:tx>
          <c:spPr>
            <a:ln w="19050" cap="rnd">
              <a:solidFill>
                <a:schemeClr val="tx1"/>
              </a:solidFill>
              <a:prstDash val="dash"/>
              <a:round/>
            </a:ln>
            <a:effectLst/>
          </c:spPr>
          <c:marker>
            <c:symbol val="circle"/>
            <c:size val="5"/>
            <c:spPr>
              <a:noFill/>
              <a:ln w="9525">
                <a:noFill/>
              </a:ln>
              <a:effectLst/>
            </c:spPr>
          </c:marker>
          <c:xVal>
            <c:numRef>
              <c:f>H2_Cons!$B$177:$B$182</c:f>
              <c:numCache>
                <c:formatCode>General</c:formatCode>
                <c:ptCount val="6"/>
                <c:pt idx="0">
                  <c:v>600.00000006984919</c:v>
                </c:pt>
                <c:pt idx="1">
                  <c:v>1799.9999995809048</c:v>
                </c:pt>
                <c:pt idx="2">
                  <c:v>3599.9999997904524</c:v>
                </c:pt>
                <c:pt idx="3">
                  <c:v>7199.9999995809048</c:v>
                </c:pt>
              </c:numCache>
            </c:numRef>
          </c:xVal>
          <c:yVal>
            <c:numRef>
              <c:f>H2_Cons!$C$177:$C$182</c:f>
              <c:numCache>
                <c:formatCode>General</c:formatCode>
                <c:ptCount val="6"/>
                <c:pt idx="0">
                  <c:v>15.915119363395224</c:v>
                </c:pt>
                <c:pt idx="1">
                  <c:v>25.725593667546175</c:v>
                </c:pt>
                <c:pt idx="2">
                  <c:v>48.663101604278076</c:v>
                </c:pt>
                <c:pt idx="3">
                  <c:v>59.416445623342163</c:v>
                </c:pt>
              </c:numCache>
            </c:numRef>
          </c:yVal>
          <c:smooth val="0"/>
          <c:extLst>
            <c:ext xmlns:c16="http://schemas.microsoft.com/office/drawing/2014/chart" uri="{C3380CC4-5D6E-409C-BE32-E72D297353CC}">
              <c16:uniqueId val="{00000006-0897-45A5-8306-AEBCBD3AB789}"/>
            </c:ext>
          </c:extLst>
        </c:ser>
        <c:dLbls>
          <c:showLegendKey val="0"/>
          <c:showVal val="0"/>
          <c:showCatName val="0"/>
          <c:showSerName val="0"/>
          <c:showPercent val="0"/>
          <c:showBubbleSize val="0"/>
        </c:dLbls>
        <c:axId val="909220367"/>
        <c:axId val="909220783"/>
      </c:scatterChart>
      <c:valAx>
        <c:axId val="909220367"/>
        <c:scaling>
          <c:logBase val="10"/>
          <c:orientation val="minMax"/>
          <c:min val="10"/>
        </c:scaling>
        <c:delete val="0"/>
        <c:axPos val="b"/>
        <c:majorGridlines>
          <c:spPr>
            <a:ln w="25400" cap="flat" cmpd="sng" algn="ctr">
              <a:solidFill>
                <a:schemeClr val="tx1"/>
              </a:solidFill>
              <a:round/>
            </a:ln>
            <a:effectLst/>
          </c:spPr>
        </c:majorGridlines>
        <c:minorGridlines>
          <c:spPr>
            <a:ln w="9525" cap="flat" cmpd="sng" algn="ctr">
              <a:gradFill flip="none" rotWithShape="1">
                <a:gsLst>
                  <a:gs pos="0">
                    <a:schemeClr val="bg1">
                      <a:lumMod val="75000"/>
                    </a:schemeClr>
                  </a:gs>
                  <a:gs pos="23000">
                    <a:schemeClr val="bg1">
                      <a:lumMod val="65000"/>
                    </a:schemeClr>
                  </a:gs>
                  <a:gs pos="69000">
                    <a:schemeClr val="bg1">
                      <a:lumMod val="50000"/>
                    </a:schemeClr>
                  </a:gs>
                  <a:gs pos="97000">
                    <a:schemeClr val="tx1">
                      <a:lumMod val="65000"/>
                      <a:lumOff val="35000"/>
                    </a:schemeClr>
                  </a:gs>
                </a:gsLst>
                <a:path path="circle">
                  <a:fillToRect l="100000" t="100000"/>
                </a:path>
                <a:tileRect r="-100000" b="-100000"/>
              </a:gradFill>
              <a:round/>
            </a:ln>
            <a:effectLst/>
          </c:spPr>
        </c:minorGridlines>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nl-NL" sz="1050">
                    <a:latin typeface="Segoe UI" panose="020B0502040204020203" pitchFamily="34" charset="0"/>
                    <a:cs typeface="Segoe UI" panose="020B0502040204020203" pitchFamily="34" charset="0"/>
                  </a:rPr>
                  <a:t>Time (s)</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crossAx val="909220783"/>
        <c:crosses val="autoZero"/>
        <c:crossBetween val="midCat"/>
        <c:majorUnit val="10"/>
        <c:minorUnit val="10"/>
      </c:valAx>
      <c:valAx>
        <c:axId val="909220783"/>
        <c:scaling>
          <c:orientation val="minMax"/>
          <c:max val="105"/>
          <c:min val="0"/>
        </c:scaling>
        <c:delete val="0"/>
        <c:axPos val="l"/>
        <c:majorGridlines>
          <c:spPr>
            <a:ln w="25400" cap="flat" cmpd="sng" algn="ctr">
              <a:solidFill>
                <a:schemeClr val="tx1"/>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nl-NL" sz="1050">
                    <a:latin typeface="Segoe UI" panose="020B0502040204020203" pitchFamily="34" charset="0"/>
                    <a:cs typeface="Segoe UI" panose="020B0502040204020203" pitchFamily="34" charset="0"/>
                  </a:rPr>
                  <a:t>Ratio Sediment height/water height (%)</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crossAx val="909220367"/>
        <c:crossesAt val="1.0000000000000002E-2"/>
        <c:crossBetween val="midCat"/>
      </c:valAx>
      <c:spPr>
        <a:noFill/>
        <a:ln>
          <a:noFill/>
        </a:ln>
        <a:effectLst/>
      </c:spPr>
    </c:plotArea>
    <c:legend>
      <c:legendPos val="r"/>
      <c:layout>
        <c:manualLayout>
          <c:xMode val="edge"/>
          <c:yMode val="edge"/>
          <c:x val="9.488850970516613E-2"/>
          <c:y val="0.5161644186846196"/>
          <c:w val="0.20478009633515412"/>
          <c:h val="0.33522458811292138"/>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tx>
            <c:strRef>
              <c:f>GR1_Cons!$A$191</c:f>
              <c:strCache>
                <c:ptCount val="1"/>
                <c:pt idx="0">
                  <c:v>10 kg/m3</c:v>
                </c:pt>
              </c:strCache>
            </c:strRef>
          </c:tx>
          <c:spPr>
            <a:ln w="19050" cap="rnd">
              <a:solidFill>
                <a:srgbClr val="FF0000"/>
              </a:solidFill>
              <a:round/>
            </a:ln>
            <a:effectLst/>
          </c:spPr>
          <c:marker>
            <c:symbol val="circle"/>
            <c:size val="5"/>
            <c:spPr>
              <a:solidFill>
                <a:srgbClr val="FF0000"/>
              </a:solidFill>
              <a:ln w="9525">
                <a:solidFill>
                  <a:srgbClr val="FF0000"/>
                </a:solidFill>
              </a:ln>
              <a:effectLst/>
            </c:spPr>
          </c:marker>
          <c:xVal>
            <c:numRef>
              <c:f>ZW2_Cons!$E$11:$E$26</c:f>
              <c:numCache>
                <c:formatCode>General</c:formatCode>
                <c:ptCount val="16"/>
                <c:pt idx="1">
                  <c:v>60.000000195577741</c:v>
                </c:pt>
                <c:pt idx="2">
                  <c:v>359.99999991618097</c:v>
                </c:pt>
                <c:pt idx="3">
                  <c:v>540.00000050291419</c:v>
                </c:pt>
                <c:pt idx="4">
                  <c:v>900.00000041909516</c:v>
                </c:pt>
                <c:pt idx="5">
                  <c:v>1800.0000002095476</c:v>
                </c:pt>
                <c:pt idx="6">
                  <c:v>3600.0000004190952</c:v>
                </c:pt>
                <c:pt idx="7">
                  <c:v>5220.0000000419095</c:v>
                </c:pt>
                <c:pt idx="8">
                  <c:v>8820.0000004610047</c:v>
                </c:pt>
                <c:pt idx="9">
                  <c:v>12840.000000363216</c:v>
                </c:pt>
                <c:pt idx="10">
                  <c:v>65939.999999944121</c:v>
                </c:pt>
                <c:pt idx="11">
                  <c:v>96360.000000405125</c:v>
                </c:pt>
                <c:pt idx="12">
                  <c:v>152460.00000033528</c:v>
                </c:pt>
                <c:pt idx="13">
                  <c:v>411660.00000033528</c:v>
                </c:pt>
                <c:pt idx="14">
                  <c:v>498960.00000012573</c:v>
                </c:pt>
                <c:pt idx="15">
                  <c:v>584460.00000033528</c:v>
                </c:pt>
              </c:numCache>
            </c:numRef>
          </c:xVal>
          <c:yVal>
            <c:numRef>
              <c:f>ZW2_Cons!$J$11:$J$26</c:f>
              <c:numCache>
                <c:formatCode>General</c:formatCode>
                <c:ptCount val="16"/>
                <c:pt idx="0">
                  <c:v>10</c:v>
                </c:pt>
                <c:pt idx="1">
                  <c:v>10.357142857142858</c:v>
                </c:pt>
                <c:pt idx="2">
                  <c:v>29.920634920634924</c:v>
                </c:pt>
                <c:pt idx="3">
                  <c:v>99.21052631578948</c:v>
                </c:pt>
                <c:pt idx="4">
                  <c:v>117.8125</c:v>
                </c:pt>
                <c:pt idx="5">
                  <c:v>145</c:v>
                </c:pt>
                <c:pt idx="6">
                  <c:v>163.9130434782609</c:v>
                </c:pt>
                <c:pt idx="7">
                  <c:v>171.36363636363637</c:v>
                </c:pt>
                <c:pt idx="8">
                  <c:v>188.5</c:v>
                </c:pt>
                <c:pt idx="9">
                  <c:v>188.5</c:v>
                </c:pt>
                <c:pt idx="10">
                  <c:v>221.76470588235298</c:v>
                </c:pt>
                <c:pt idx="11">
                  <c:v>235.625</c:v>
                </c:pt>
                <c:pt idx="12">
                  <c:v>251.33333333333337</c:v>
                </c:pt>
                <c:pt idx="13">
                  <c:v>290</c:v>
                </c:pt>
                <c:pt idx="14">
                  <c:v>301.60000000000002</c:v>
                </c:pt>
                <c:pt idx="15">
                  <c:v>314.16666666666674</c:v>
                </c:pt>
              </c:numCache>
            </c:numRef>
          </c:yVal>
          <c:smooth val="0"/>
          <c:extLst>
            <c:ext xmlns:c16="http://schemas.microsoft.com/office/drawing/2014/chart" uri="{C3380CC4-5D6E-409C-BE32-E72D297353CC}">
              <c16:uniqueId val="{00000000-7903-4A2B-BD78-5E5ACE313F6F}"/>
            </c:ext>
          </c:extLst>
        </c:ser>
        <c:ser>
          <c:idx val="0"/>
          <c:order val="1"/>
          <c:tx>
            <c:strRef>
              <c:f>GR1_Cons!$A$192</c:f>
              <c:strCache>
                <c:ptCount val="1"/>
                <c:pt idx="0">
                  <c:v>20 kg/m3</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ZW2_Cons!$E$40:$E$57</c:f>
              <c:numCache>
                <c:formatCode>General</c:formatCode>
                <c:ptCount val="18"/>
                <c:pt idx="1">
                  <c:v>60.000000195577741</c:v>
                </c:pt>
                <c:pt idx="2">
                  <c:v>300.00000034924597</c:v>
                </c:pt>
                <c:pt idx="3">
                  <c:v>600.00000006984919</c:v>
                </c:pt>
                <c:pt idx="4">
                  <c:v>900.00000041909516</c:v>
                </c:pt>
                <c:pt idx="5">
                  <c:v>1800.0000002095476</c:v>
                </c:pt>
                <c:pt idx="6">
                  <c:v>3600.0000004190952</c:v>
                </c:pt>
                <c:pt idx="7">
                  <c:v>5579.9999999580905</c:v>
                </c:pt>
                <c:pt idx="8">
                  <c:v>9180.0000003771856</c:v>
                </c:pt>
                <c:pt idx="9">
                  <c:v>13200.000000279397</c:v>
                </c:pt>
                <c:pt idx="10">
                  <c:v>66299.999999860302</c:v>
                </c:pt>
                <c:pt idx="11">
                  <c:v>96720.000000321306</c:v>
                </c:pt>
                <c:pt idx="12">
                  <c:v>152820.00000025146</c:v>
                </c:pt>
                <c:pt idx="13">
                  <c:v>412020.00000025146</c:v>
                </c:pt>
                <c:pt idx="14">
                  <c:v>499320.00000004191</c:v>
                </c:pt>
                <c:pt idx="15">
                  <c:v>584820.00000025146</c:v>
                </c:pt>
              </c:numCache>
            </c:numRef>
          </c:xVal>
          <c:yVal>
            <c:numRef>
              <c:f>ZW2_Cons!$J$40:$J$57</c:f>
              <c:numCache>
                <c:formatCode>General</c:formatCode>
                <c:ptCount val="18"/>
                <c:pt idx="0">
                  <c:v>20</c:v>
                </c:pt>
                <c:pt idx="1">
                  <c:v>20.37433155080214</c:v>
                </c:pt>
                <c:pt idx="2">
                  <c:v>31.102040816326529</c:v>
                </c:pt>
                <c:pt idx="3">
                  <c:v>65.689655172413794</c:v>
                </c:pt>
                <c:pt idx="4">
                  <c:v>90.714285714285708</c:v>
                </c:pt>
                <c:pt idx="5">
                  <c:v>124.91803278688525</c:v>
                </c:pt>
                <c:pt idx="6">
                  <c:v>169.33333333333334</c:v>
                </c:pt>
                <c:pt idx="7">
                  <c:v>181.42857142857142</c:v>
                </c:pt>
                <c:pt idx="8">
                  <c:v>205.94594594594594</c:v>
                </c:pt>
                <c:pt idx="9">
                  <c:v>230.90909090909093</c:v>
                </c:pt>
                <c:pt idx="10">
                  <c:v>304.8</c:v>
                </c:pt>
                <c:pt idx="11">
                  <c:v>331.304347826087</c:v>
                </c:pt>
                <c:pt idx="12">
                  <c:v>346.36363636363632</c:v>
                </c:pt>
                <c:pt idx="13">
                  <c:v>381</c:v>
                </c:pt>
                <c:pt idx="14">
                  <c:v>401.0526315789474</c:v>
                </c:pt>
                <c:pt idx="15">
                  <c:v>401.0526315789474</c:v>
                </c:pt>
              </c:numCache>
            </c:numRef>
          </c:yVal>
          <c:smooth val="0"/>
          <c:extLst>
            <c:ext xmlns:c16="http://schemas.microsoft.com/office/drawing/2014/chart" uri="{C3380CC4-5D6E-409C-BE32-E72D297353CC}">
              <c16:uniqueId val="{00000001-7903-4A2B-BD78-5E5ACE313F6F}"/>
            </c:ext>
          </c:extLst>
        </c:ser>
        <c:ser>
          <c:idx val="6"/>
          <c:order val="2"/>
          <c:tx>
            <c:strRef>
              <c:f>GR1_Cons!$A$193</c:f>
              <c:strCache>
                <c:ptCount val="1"/>
                <c:pt idx="0">
                  <c:v>50 kg/m3</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ZW2_Cons!$E$71:$E$86</c:f>
              <c:numCache>
                <c:formatCode>General</c:formatCode>
                <c:ptCount val="16"/>
                <c:pt idx="1">
                  <c:v>60.000000195577741</c:v>
                </c:pt>
                <c:pt idx="2">
                  <c:v>300.00000034924597</c:v>
                </c:pt>
                <c:pt idx="3">
                  <c:v>600.00000006984919</c:v>
                </c:pt>
                <c:pt idx="4">
                  <c:v>900.00000041909516</c:v>
                </c:pt>
                <c:pt idx="5">
                  <c:v>1980.0000001676381</c:v>
                </c:pt>
                <c:pt idx="6">
                  <c:v>3600.0000004190952</c:v>
                </c:pt>
                <c:pt idx="7">
                  <c:v>6600.0000001396984</c:v>
                </c:pt>
                <c:pt idx="8">
                  <c:v>10200.000000558794</c:v>
                </c:pt>
                <c:pt idx="9">
                  <c:v>14160.000000265427</c:v>
                </c:pt>
                <c:pt idx="10">
                  <c:v>67320.00000004191</c:v>
                </c:pt>
                <c:pt idx="11">
                  <c:v>97740.000000502914</c:v>
                </c:pt>
                <c:pt idx="12">
                  <c:v>153840.00000043306</c:v>
                </c:pt>
                <c:pt idx="13">
                  <c:v>413040.00000043306</c:v>
                </c:pt>
                <c:pt idx="14">
                  <c:v>500340.00000022352</c:v>
                </c:pt>
                <c:pt idx="15">
                  <c:v>585840.00000043306</c:v>
                </c:pt>
              </c:numCache>
            </c:numRef>
          </c:xVal>
          <c:yVal>
            <c:numRef>
              <c:f>ZW2_Cons!$J$71:$J$86</c:f>
              <c:numCache>
                <c:formatCode>General</c:formatCode>
                <c:ptCount val="16"/>
                <c:pt idx="0">
                  <c:v>50</c:v>
                </c:pt>
                <c:pt idx="1">
                  <c:v>50.951086956521742</c:v>
                </c:pt>
                <c:pt idx="2">
                  <c:v>57.339449541284402</c:v>
                </c:pt>
                <c:pt idx="3">
                  <c:v>64.212328767123296</c:v>
                </c:pt>
                <c:pt idx="4">
                  <c:v>71.564885496183209</c:v>
                </c:pt>
                <c:pt idx="5">
                  <c:v>98.68421052631578</c:v>
                </c:pt>
                <c:pt idx="6">
                  <c:v>139.92537313432837</c:v>
                </c:pt>
                <c:pt idx="7">
                  <c:v>173.61111111111109</c:v>
                </c:pt>
                <c:pt idx="8">
                  <c:v>195.3125</c:v>
                </c:pt>
                <c:pt idx="9">
                  <c:v>215.51724137931038</c:v>
                </c:pt>
                <c:pt idx="10">
                  <c:v>312.5</c:v>
                </c:pt>
                <c:pt idx="11">
                  <c:v>353.77358490566036</c:v>
                </c:pt>
                <c:pt idx="12">
                  <c:v>382.65306122448976</c:v>
                </c:pt>
                <c:pt idx="13">
                  <c:v>398.93617021276594</c:v>
                </c:pt>
                <c:pt idx="14">
                  <c:v>407.60869565217394</c:v>
                </c:pt>
                <c:pt idx="15">
                  <c:v>407.60869565217394</c:v>
                </c:pt>
              </c:numCache>
            </c:numRef>
          </c:yVal>
          <c:smooth val="0"/>
          <c:extLst>
            <c:ext xmlns:c16="http://schemas.microsoft.com/office/drawing/2014/chart" uri="{C3380CC4-5D6E-409C-BE32-E72D297353CC}">
              <c16:uniqueId val="{00000002-7903-4A2B-BD78-5E5ACE313F6F}"/>
            </c:ext>
          </c:extLst>
        </c:ser>
        <c:ser>
          <c:idx val="2"/>
          <c:order val="3"/>
          <c:tx>
            <c:strRef>
              <c:f>GR1_Cons!$A$194</c:f>
              <c:strCache>
                <c:ptCount val="1"/>
                <c:pt idx="0">
                  <c:v>100 kg/m3</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ZW2_Cons!$E$101:$E$117</c:f>
              <c:numCache>
                <c:formatCode>General</c:formatCode>
                <c:ptCount val="17"/>
                <c:pt idx="1">
                  <c:v>59.999999566935003</c:v>
                </c:pt>
                <c:pt idx="2">
                  <c:v>179.99999995809048</c:v>
                </c:pt>
                <c:pt idx="3">
                  <c:v>299.99999972060323</c:v>
                </c:pt>
                <c:pt idx="4">
                  <c:v>599.99999944120646</c:v>
                </c:pt>
                <c:pt idx="5">
                  <c:v>959.99999998603016</c:v>
                </c:pt>
                <c:pt idx="6">
                  <c:v>1799.9999995809048</c:v>
                </c:pt>
                <c:pt idx="7">
                  <c:v>3599.9999997904524</c:v>
                </c:pt>
                <c:pt idx="8">
                  <c:v>7199.9999995809048</c:v>
                </c:pt>
                <c:pt idx="9">
                  <c:v>10800</c:v>
                </c:pt>
                <c:pt idx="10">
                  <c:v>14819.999999902211</c:v>
                </c:pt>
                <c:pt idx="11">
                  <c:v>67919.999999483116</c:v>
                </c:pt>
                <c:pt idx="12">
                  <c:v>98339.999999944121</c:v>
                </c:pt>
                <c:pt idx="13">
                  <c:v>154439.99999987427</c:v>
                </c:pt>
                <c:pt idx="14">
                  <c:v>413639.99999987427</c:v>
                </c:pt>
                <c:pt idx="15">
                  <c:v>500939.99999966472</c:v>
                </c:pt>
                <c:pt idx="16">
                  <c:v>586439.99999987427</c:v>
                </c:pt>
              </c:numCache>
            </c:numRef>
          </c:xVal>
          <c:yVal>
            <c:numRef>
              <c:f>ZW2_Cons!$J$101:$J$117</c:f>
              <c:numCache>
                <c:formatCode>General</c:formatCode>
                <c:ptCount val="17"/>
                <c:pt idx="0">
                  <c:v>100</c:v>
                </c:pt>
                <c:pt idx="1">
                  <c:v>100</c:v>
                </c:pt>
                <c:pt idx="2">
                  <c:v>102.73972602739727</c:v>
                </c:pt>
                <c:pt idx="3">
                  <c:v>104.16666666666667</c:v>
                </c:pt>
                <c:pt idx="4">
                  <c:v>108.06916426512967</c:v>
                </c:pt>
                <c:pt idx="5">
                  <c:v>112.27544910179641</c:v>
                </c:pt>
                <c:pt idx="6">
                  <c:v>123.76237623762376</c:v>
                </c:pt>
                <c:pt idx="7">
                  <c:v>154.32098765432099</c:v>
                </c:pt>
                <c:pt idx="8">
                  <c:v>211.86440677966104</c:v>
                </c:pt>
                <c:pt idx="9">
                  <c:v>231.4814814814815</c:v>
                </c:pt>
                <c:pt idx="10">
                  <c:v>248.34437086092714</c:v>
                </c:pt>
                <c:pt idx="11">
                  <c:v>328.9473684210526</c:v>
                </c:pt>
                <c:pt idx="12">
                  <c:v>357.14285714285717</c:v>
                </c:pt>
                <c:pt idx="13">
                  <c:v>394.73684210526312</c:v>
                </c:pt>
                <c:pt idx="14">
                  <c:v>426.13636363636357</c:v>
                </c:pt>
                <c:pt idx="15">
                  <c:v>431.03448275862075</c:v>
                </c:pt>
                <c:pt idx="16">
                  <c:v>431.03448275862075</c:v>
                </c:pt>
              </c:numCache>
            </c:numRef>
          </c:yVal>
          <c:smooth val="0"/>
          <c:extLst>
            <c:ext xmlns:c16="http://schemas.microsoft.com/office/drawing/2014/chart" uri="{C3380CC4-5D6E-409C-BE32-E72D297353CC}">
              <c16:uniqueId val="{00000003-7903-4A2B-BD78-5E5ACE313F6F}"/>
            </c:ext>
          </c:extLst>
        </c:ser>
        <c:ser>
          <c:idx val="3"/>
          <c:order val="4"/>
          <c:tx>
            <c:strRef>
              <c:f>GR1_Cons!$A$195</c:f>
              <c:strCache>
                <c:ptCount val="1"/>
                <c:pt idx="0">
                  <c:v>200 kg/m3</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ZW2_Cons!$E$132:$E$148</c:f>
              <c:numCache>
                <c:formatCode>General</c:formatCode>
                <c:ptCount val="17"/>
                <c:pt idx="1">
                  <c:v>60.000000195577741</c:v>
                </c:pt>
                <c:pt idx="2">
                  <c:v>300.00000034924597</c:v>
                </c:pt>
                <c:pt idx="3">
                  <c:v>600.00000006984919</c:v>
                </c:pt>
                <c:pt idx="4">
                  <c:v>900.00000041909516</c:v>
                </c:pt>
                <c:pt idx="5">
                  <c:v>1800.0000002095476</c:v>
                </c:pt>
                <c:pt idx="6">
                  <c:v>3720.0000001816079</c:v>
                </c:pt>
                <c:pt idx="7">
                  <c:v>7319.9999999720603</c:v>
                </c:pt>
                <c:pt idx="8">
                  <c:v>10920.000000391155</c:v>
                </c:pt>
                <c:pt idx="9">
                  <c:v>14940.000000293367</c:v>
                </c:pt>
                <c:pt idx="10">
                  <c:v>68039.999999874271</c:v>
                </c:pt>
                <c:pt idx="11">
                  <c:v>98460.000000335276</c:v>
                </c:pt>
                <c:pt idx="12">
                  <c:v>154560.00000026543</c:v>
                </c:pt>
                <c:pt idx="13">
                  <c:v>413760.00000026543</c:v>
                </c:pt>
                <c:pt idx="14">
                  <c:v>501060.00000005588</c:v>
                </c:pt>
                <c:pt idx="15">
                  <c:v>586560.00000026543</c:v>
                </c:pt>
              </c:numCache>
            </c:numRef>
          </c:xVal>
          <c:yVal>
            <c:numRef>
              <c:f>ZW2_Cons!$J$132:$J$148</c:f>
              <c:numCache>
                <c:formatCode>General</c:formatCode>
                <c:ptCount val="17"/>
                <c:pt idx="0">
                  <c:v>200</c:v>
                </c:pt>
                <c:pt idx="1">
                  <c:v>200</c:v>
                </c:pt>
                <c:pt idx="2">
                  <c:v>200</c:v>
                </c:pt>
                <c:pt idx="3">
                  <c:v>200</c:v>
                </c:pt>
                <c:pt idx="4">
                  <c:v>200</c:v>
                </c:pt>
                <c:pt idx="5">
                  <c:v>201.07526881720429</c:v>
                </c:pt>
                <c:pt idx="6">
                  <c:v>204.37158469945356</c:v>
                </c:pt>
                <c:pt idx="7">
                  <c:v>277.03703703703701</c:v>
                </c:pt>
                <c:pt idx="8">
                  <c:v>312.97071129707115</c:v>
                </c:pt>
                <c:pt idx="9">
                  <c:v>329.51541850220264</c:v>
                </c:pt>
                <c:pt idx="10">
                  <c:v>400</c:v>
                </c:pt>
                <c:pt idx="11">
                  <c:v>424.99999999999989</c:v>
                </c:pt>
                <c:pt idx="12">
                  <c:v>460.30769230769232</c:v>
                </c:pt>
                <c:pt idx="13">
                  <c:v>492.1052631578948</c:v>
                </c:pt>
                <c:pt idx="14">
                  <c:v>495.36423841059599</c:v>
                </c:pt>
                <c:pt idx="15">
                  <c:v>498.66666666666663</c:v>
                </c:pt>
              </c:numCache>
            </c:numRef>
          </c:yVal>
          <c:smooth val="0"/>
          <c:extLst>
            <c:ext xmlns:c16="http://schemas.microsoft.com/office/drawing/2014/chart" uri="{C3380CC4-5D6E-409C-BE32-E72D297353CC}">
              <c16:uniqueId val="{00000004-7903-4A2B-BD78-5E5ACE313F6F}"/>
            </c:ext>
          </c:extLst>
        </c:ser>
        <c:ser>
          <c:idx val="4"/>
          <c:order val="5"/>
          <c:tx>
            <c:strRef>
              <c:f>GR1_Cons!$A$196</c:f>
              <c:strCache>
                <c:ptCount val="1"/>
                <c:pt idx="0">
                  <c:v>300 kg/m3</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ZW2_Cons!$E$162:$E$177</c:f>
              <c:numCache>
                <c:formatCode>General</c:formatCode>
                <c:ptCount val="16"/>
                <c:pt idx="1">
                  <c:v>60.000000195577741</c:v>
                </c:pt>
                <c:pt idx="2">
                  <c:v>359.99999991618097</c:v>
                </c:pt>
                <c:pt idx="3">
                  <c:v>600.00000006984919</c:v>
                </c:pt>
                <c:pt idx="4">
                  <c:v>899.99999979045242</c:v>
                </c:pt>
                <c:pt idx="5">
                  <c:v>1800.0000002095476</c:v>
                </c:pt>
                <c:pt idx="6">
                  <c:v>3900.0000001396984</c:v>
                </c:pt>
                <c:pt idx="7">
                  <c:v>7499.9999999301508</c:v>
                </c:pt>
                <c:pt idx="8">
                  <c:v>11100.000000349246</c:v>
                </c:pt>
                <c:pt idx="9">
                  <c:v>15120.000000251457</c:v>
                </c:pt>
                <c:pt idx="10">
                  <c:v>68219.999999832362</c:v>
                </c:pt>
                <c:pt idx="11">
                  <c:v>98640.000000293367</c:v>
                </c:pt>
                <c:pt idx="12">
                  <c:v>154740.00000022352</c:v>
                </c:pt>
                <c:pt idx="13">
                  <c:v>413940.00000022352</c:v>
                </c:pt>
                <c:pt idx="14">
                  <c:v>501240.00000001397</c:v>
                </c:pt>
                <c:pt idx="15">
                  <c:v>586740.00000022352</c:v>
                </c:pt>
              </c:numCache>
            </c:numRef>
          </c:xVal>
          <c:yVal>
            <c:numRef>
              <c:f>ZW2_Cons!$J$162:$J$177</c:f>
              <c:numCache>
                <c:formatCode>General</c:formatCode>
                <c:ptCount val="16"/>
                <c:pt idx="0">
                  <c:v>300</c:v>
                </c:pt>
                <c:pt idx="1">
                  <c:v>300</c:v>
                </c:pt>
                <c:pt idx="2">
                  <c:v>300</c:v>
                </c:pt>
                <c:pt idx="3">
                  <c:v>300</c:v>
                </c:pt>
                <c:pt idx="4">
                  <c:v>300</c:v>
                </c:pt>
                <c:pt idx="5">
                  <c:v>300</c:v>
                </c:pt>
                <c:pt idx="6">
                  <c:v>300</c:v>
                </c:pt>
                <c:pt idx="7">
                  <c:v>300.80213903743316</c:v>
                </c:pt>
                <c:pt idx="8">
                  <c:v>301.60857908847186</c:v>
                </c:pt>
                <c:pt idx="9">
                  <c:v>301.60857908847186</c:v>
                </c:pt>
                <c:pt idx="10">
                  <c:v>316.9014084507042</c:v>
                </c:pt>
                <c:pt idx="11">
                  <c:v>330.88235294117652</c:v>
                </c:pt>
                <c:pt idx="12">
                  <c:v>358.28025477707007</c:v>
                </c:pt>
                <c:pt idx="13">
                  <c:v>482.83261802575106</c:v>
                </c:pt>
                <c:pt idx="14">
                  <c:v>497.78761061946898</c:v>
                </c:pt>
                <c:pt idx="15">
                  <c:v>509.04977375565608</c:v>
                </c:pt>
              </c:numCache>
            </c:numRef>
          </c:yVal>
          <c:smooth val="0"/>
          <c:extLst>
            <c:ext xmlns:c16="http://schemas.microsoft.com/office/drawing/2014/chart" uri="{C3380CC4-5D6E-409C-BE32-E72D297353CC}">
              <c16:uniqueId val="{00000005-7903-4A2B-BD78-5E5ACE313F6F}"/>
            </c:ext>
          </c:extLst>
        </c:ser>
        <c:dLbls>
          <c:showLegendKey val="0"/>
          <c:showVal val="0"/>
          <c:showCatName val="0"/>
          <c:showSerName val="0"/>
          <c:showPercent val="0"/>
          <c:showBubbleSize val="0"/>
        </c:dLbls>
        <c:axId val="909220367"/>
        <c:axId val="909220783"/>
        <c:extLst>
          <c:ext xmlns:c15="http://schemas.microsoft.com/office/drawing/2012/chart" uri="{02D57815-91ED-43cb-92C2-25804820EDAC}">
            <c15:filteredScatterSeries>
              <c15:ser>
                <c:idx val="5"/>
                <c:order val="6"/>
                <c:tx>
                  <c:v>Gelling Point Line</c:v>
                </c:tx>
                <c:spPr>
                  <a:ln w="19050" cap="rnd">
                    <a:solidFill>
                      <a:schemeClr val="tx1"/>
                    </a:solidFill>
                    <a:prstDash val="dash"/>
                    <a:round/>
                  </a:ln>
                  <a:effectLst/>
                </c:spPr>
                <c:marker>
                  <c:symbol val="circle"/>
                  <c:size val="5"/>
                  <c:spPr>
                    <a:noFill/>
                    <a:ln w="9525">
                      <a:noFill/>
                    </a:ln>
                    <a:effectLst/>
                  </c:spPr>
                </c:marker>
                <c:xVal>
                  <c:numRef>
                    <c:extLst>
                      <c:ext uri="{02D57815-91ED-43cb-92C2-25804820EDAC}">
                        <c15:formulaRef>
                          <c15:sqref>GR1_Cons!$B$191:$B$196</c15:sqref>
                        </c15:formulaRef>
                      </c:ext>
                    </c:extLst>
                    <c:numCache>
                      <c:formatCode>General</c:formatCode>
                      <c:ptCount val="6"/>
                      <c:pt idx="0">
                        <c:v>600.00000006984919</c:v>
                      </c:pt>
                      <c:pt idx="1">
                        <c:v>1259.9999997066334</c:v>
                      </c:pt>
                      <c:pt idx="2">
                        <c:v>3599.9999997904524</c:v>
                      </c:pt>
                      <c:pt idx="3">
                        <c:v>6780.0000000977889</c:v>
                      </c:pt>
                      <c:pt idx="4">
                        <c:v>74580.000000447035</c:v>
                      </c:pt>
                    </c:numCache>
                  </c:numRef>
                </c:xVal>
                <c:yVal>
                  <c:numRef>
                    <c:extLst>
                      <c:ext uri="{02D57815-91ED-43cb-92C2-25804820EDAC}">
                        <c15:formulaRef>
                          <c15:sqref>GR1_Cons!$C$191:$C$196</c15:sqref>
                        </c15:formulaRef>
                      </c:ext>
                    </c:extLst>
                    <c:numCache>
                      <c:formatCode>General</c:formatCode>
                      <c:ptCount val="6"/>
                      <c:pt idx="0">
                        <c:v>11.111111111111112</c:v>
                      </c:pt>
                      <c:pt idx="1">
                        <c:v>21.428571428571431</c:v>
                      </c:pt>
                      <c:pt idx="2">
                        <c:v>38.133333333333333</c:v>
                      </c:pt>
                      <c:pt idx="3">
                        <c:v>47.466666666666669</c:v>
                      </c:pt>
                      <c:pt idx="4">
                        <c:v>60</c:v>
                      </c:pt>
                    </c:numCache>
                  </c:numRef>
                </c:yVal>
                <c:smooth val="0"/>
                <c:extLst>
                  <c:ext xmlns:c16="http://schemas.microsoft.com/office/drawing/2014/chart" uri="{C3380CC4-5D6E-409C-BE32-E72D297353CC}">
                    <c16:uniqueId val="{00000006-7903-4A2B-BD78-5E5ACE313F6F}"/>
                  </c:ext>
                </c:extLst>
              </c15:ser>
            </c15:filteredScatterSeries>
          </c:ext>
        </c:extLst>
      </c:scatterChart>
      <c:valAx>
        <c:axId val="909220367"/>
        <c:scaling>
          <c:logBase val="10"/>
          <c:orientation val="minMax"/>
          <c:min val="10"/>
        </c:scaling>
        <c:delete val="0"/>
        <c:axPos val="b"/>
        <c:majorGridlines>
          <c:spPr>
            <a:ln w="25400" cap="flat" cmpd="sng" algn="ctr">
              <a:solidFill>
                <a:schemeClr val="tx1"/>
              </a:solidFill>
              <a:round/>
            </a:ln>
            <a:effectLst/>
          </c:spPr>
        </c:majorGridlines>
        <c:minorGridlines>
          <c:spPr>
            <a:ln w="9525" cap="flat" cmpd="sng" algn="ctr">
              <a:gradFill flip="none" rotWithShape="1">
                <a:gsLst>
                  <a:gs pos="0">
                    <a:schemeClr val="bg1">
                      <a:lumMod val="75000"/>
                    </a:schemeClr>
                  </a:gs>
                  <a:gs pos="23000">
                    <a:schemeClr val="bg1">
                      <a:lumMod val="65000"/>
                    </a:schemeClr>
                  </a:gs>
                  <a:gs pos="69000">
                    <a:schemeClr val="bg1">
                      <a:lumMod val="50000"/>
                    </a:schemeClr>
                  </a:gs>
                  <a:gs pos="97000">
                    <a:schemeClr val="tx1">
                      <a:lumMod val="65000"/>
                      <a:lumOff val="35000"/>
                    </a:schemeClr>
                  </a:gs>
                </a:gsLst>
                <a:path path="circle">
                  <a:fillToRect l="100000" t="100000"/>
                </a:path>
                <a:tileRect r="-100000" b="-100000"/>
              </a:gradFill>
              <a:round/>
            </a:ln>
            <a:effectLst/>
          </c:spPr>
        </c:minorGridlines>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nl-NL" sz="1050">
                    <a:latin typeface="Segoe UI" panose="020B0502040204020203" pitchFamily="34" charset="0"/>
                    <a:cs typeface="Segoe UI" panose="020B0502040204020203" pitchFamily="34" charset="0"/>
                  </a:rPr>
                  <a:t>Time (s)</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crossAx val="909220783"/>
        <c:crosses val="autoZero"/>
        <c:crossBetween val="midCat"/>
        <c:majorUnit val="10"/>
        <c:minorUnit val="10"/>
      </c:valAx>
      <c:valAx>
        <c:axId val="909220783"/>
        <c:scaling>
          <c:orientation val="minMax"/>
          <c:max val="600"/>
          <c:min val="0"/>
        </c:scaling>
        <c:delete val="0"/>
        <c:axPos val="l"/>
        <c:majorGridlines>
          <c:spPr>
            <a:ln w="25400" cap="flat" cmpd="sng" algn="ctr">
              <a:solidFill>
                <a:schemeClr val="tx1"/>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nl-NL" sz="1050">
                    <a:latin typeface="Segoe UI" panose="020B0502040204020203" pitchFamily="34" charset="0"/>
                    <a:cs typeface="Segoe UI" panose="020B0502040204020203" pitchFamily="34" charset="0"/>
                  </a:rPr>
                  <a:t>Concentration</a:t>
                </a:r>
                <a:r>
                  <a:rPr lang="nl-NL" sz="1050" baseline="0">
                    <a:latin typeface="Segoe UI" panose="020B0502040204020203" pitchFamily="34" charset="0"/>
                    <a:cs typeface="Segoe UI" panose="020B0502040204020203" pitchFamily="34" charset="0"/>
                  </a:rPr>
                  <a:t> (kg/m</a:t>
                </a:r>
                <a:r>
                  <a:rPr lang="nl-NL" sz="1050" baseline="30000">
                    <a:latin typeface="Segoe UI" panose="020B0502040204020203" pitchFamily="34" charset="0"/>
                    <a:cs typeface="Segoe UI" panose="020B0502040204020203" pitchFamily="34" charset="0"/>
                  </a:rPr>
                  <a:t>3</a:t>
                </a:r>
                <a:r>
                  <a:rPr lang="nl-NL" sz="1050" baseline="0">
                    <a:latin typeface="Segoe UI" panose="020B0502040204020203" pitchFamily="34" charset="0"/>
                    <a:cs typeface="Segoe UI" panose="020B0502040204020203" pitchFamily="34" charset="0"/>
                  </a:rPr>
                  <a:t>)</a:t>
                </a:r>
                <a:endParaRPr lang="nl-NL" sz="1050">
                  <a:latin typeface="Segoe UI" panose="020B0502040204020203" pitchFamily="34" charset="0"/>
                  <a:cs typeface="Segoe UI" panose="020B0502040204020203" pitchFamily="34" charset="0"/>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crossAx val="909220367"/>
        <c:crossesAt val="1.0000000000000002E-2"/>
        <c:crossBetween val="midCat"/>
      </c:valAx>
      <c:spPr>
        <a:noFill/>
        <a:ln>
          <a:noFill/>
        </a:ln>
        <a:effectLst/>
      </c:spPr>
    </c:plotArea>
    <c:legend>
      <c:legendPos val="r"/>
      <c:layout>
        <c:manualLayout>
          <c:xMode val="edge"/>
          <c:yMode val="edge"/>
          <c:x val="9.4888558922070099E-2"/>
          <c:y val="4.9977440101557788E-2"/>
          <c:w val="0.23571967357078061"/>
          <c:h val="0.18371292421452143"/>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tx>
            <c:strRef>
              <c:f>GR1_Cons!$A$191</c:f>
              <c:strCache>
                <c:ptCount val="1"/>
                <c:pt idx="0">
                  <c:v>10 kg/m3</c:v>
                </c:pt>
              </c:strCache>
            </c:strRef>
          </c:tx>
          <c:spPr>
            <a:ln w="19050" cap="rnd">
              <a:solidFill>
                <a:srgbClr val="FF0000"/>
              </a:solidFill>
              <a:round/>
            </a:ln>
            <a:effectLst/>
          </c:spPr>
          <c:marker>
            <c:symbol val="circle"/>
            <c:size val="5"/>
            <c:spPr>
              <a:solidFill>
                <a:srgbClr val="FF0000"/>
              </a:solidFill>
              <a:ln w="9525">
                <a:solidFill>
                  <a:srgbClr val="FF0000"/>
                </a:solidFill>
              </a:ln>
              <a:effectLst/>
            </c:spPr>
          </c:marker>
          <c:xVal>
            <c:numRef>
              <c:f>WAW1_Cons!$E$11:$E$29</c:f>
              <c:numCache>
                <c:formatCode>General</c:formatCode>
                <c:ptCount val="19"/>
                <c:pt idx="1">
                  <c:v>60.000000195577741</c:v>
                </c:pt>
                <c:pt idx="2">
                  <c:v>179.99999995809048</c:v>
                </c:pt>
                <c:pt idx="3">
                  <c:v>359.99999991618097</c:v>
                </c:pt>
                <c:pt idx="4">
                  <c:v>450.00000020954758</c:v>
                </c:pt>
                <c:pt idx="5">
                  <c:v>539.99999987427145</c:v>
                </c:pt>
                <c:pt idx="6">
                  <c:v>600.00000006984919</c:v>
                </c:pt>
                <c:pt idx="7">
                  <c:v>719.99999983236194</c:v>
                </c:pt>
                <c:pt idx="8">
                  <c:v>900.00000041909516</c:v>
                </c:pt>
                <c:pt idx="9">
                  <c:v>1200.0000001396984</c:v>
                </c:pt>
                <c:pt idx="10">
                  <c:v>2820.0000003911555</c:v>
                </c:pt>
                <c:pt idx="11">
                  <c:v>3600.0000004190952</c:v>
                </c:pt>
                <c:pt idx="12">
                  <c:v>7440.0000003632158</c:v>
                </c:pt>
                <c:pt idx="13">
                  <c:v>11040.000000153668</c:v>
                </c:pt>
                <c:pt idx="14">
                  <c:v>67859.999999916181</c:v>
                </c:pt>
                <c:pt idx="15">
                  <c:v>157860.00000033528</c:v>
                </c:pt>
                <c:pt idx="16">
                  <c:v>416159.99999991618</c:v>
                </c:pt>
                <c:pt idx="17">
                  <c:v>501660.00000012573</c:v>
                </c:pt>
                <c:pt idx="18">
                  <c:v>586259.99999991618</c:v>
                </c:pt>
              </c:numCache>
            </c:numRef>
          </c:xVal>
          <c:yVal>
            <c:numRef>
              <c:f>WAW1_Cons!$H$11:$H$29</c:f>
              <c:numCache>
                <c:formatCode>General</c:formatCode>
                <c:ptCount val="19"/>
                <c:pt idx="1">
                  <c:v>95.238095238095241</c:v>
                </c:pt>
                <c:pt idx="2">
                  <c:v>89.94708994708995</c:v>
                </c:pt>
                <c:pt idx="3">
                  <c:v>38.359788359788361</c:v>
                </c:pt>
                <c:pt idx="4">
                  <c:v>11.904761904761905</c:v>
                </c:pt>
                <c:pt idx="5">
                  <c:v>7.1428571428571441</c:v>
                </c:pt>
                <c:pt idx="6">
                  <c:v>6.878306878306879</c:v>
                </c:pt>
                <c:pt idx="7">
                  <c:v>6.3492063492063489</c:v>
                </c:pt>
                <c:pt idx="8">
                  <c:v>6.3492063492063489</c:v>
                </c:pt>
                <c:pt idx="9">
                  <c:v>5.5555555555555562</c:v>
                </c:pt>
                <c:pt idx="10">
                  <c:v>5.2910052910052912</c:v>
                </c:pt>
                <c:pt idx="11">
                  <c:v>5.2910052910052912</c:v>
                </c:pt>
                <c:pt idx="12">
                  <c:v>4.7619047619047628</c:v>
                </c:pt>
                <c:pt idx="13">
                  <c:v>4.7619047619047628</c:v>
                </c:pt>
                <c:pt idx="14">
                  <c:v>4.4973544973544977</c:v>
                </c:pt>
                <c:pt idx="15">
                  <c:v>4.2328042328042335</c:v>
                </c:pt>
                <c:pt idx="16">
                  <c:v>3.1746031746031744</c:v>
                </c:pt>
                <c:pt idx="17">
                  <c:v>3.1746031746031744</c:v>
                </c:pt>
                <c:pt idx="18">
                  <c:v>3.0423280423280423</c:v>
                </c:pt>
              </c:numCache>
            </c:numRef>
          </c:yVal>
          <c:smooth val="0"/>
          <c:extLst>
            <c:ext xmlns:c16="http://schemas.microsoft.com/office/drawing/2014/chart" uri="{C3380CC4-5D6E-409C-BE32-E72D297353CC}">
              <c16:uniqueId val="{00000000-1231-4516-ADDB-8012B40CB9EC}"/>
            </c:ext>
          </c:extLst>
        </c:ser>
        <c:ser>
          <c:idx val="0"/>
          <c:order val="1"/>
          <c:tx>
            <c:strRef>
              <c:f>GR1_Cons!$A$192</c:f>
              <c:strCache>
                <c:ptCount val="1"/>
                <c:pt idx="0">
                  <c:v>20 kg/m3</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WAW1_Cons!$E$42:$E$64</c:f>
              <c:numCache>
                <c:formatCode>General</c:formatCode>
                <c:ptCount val="23"/>
                <c:pt idx="1">
                  <c:v>60.000000195577741</c:v>
                </c:pt>
                <c:pt idx="2">
                  <c:v>120.00000039115548</c:v>
                </c:pt>
                <c:pt idx="3">
                  <c:v>210.00000005587935</c:v>
                </c:pt>
                <c:pt idx="4">
                  <c:v>300.00000034924597</c:v>
                </c:pt>
                <c:pt idx="5">
                  <c:v>359.99999991618097</c:v>
                </c:pt>
                <c:pt idx="6">
                  <c:v>420.00000011175871</c:v>
                </c:pt>
                <c:pt idx="7">
                  <c:v>480.00000030733645</c:v>
                </c:pt>
                <c:pt idx="8">
                  <c:v>539.99999987427145</c:v>
                </c:pt>
                <c:pt idx="9">
                  <c:v>600.00000006984919</c:v>
                </c:pt>
                <c:pt idx="10">
                  <c:v>780.00000002793968</c:v>
                </c:pt>
                <c:pt idx="11">
                  <c:v>900.00000041909516</c:v>
                </c:pt>
                <c:pt idx="12">
                  <c:v>1620.0000002514571</c:v>
                </c:pt>
                <c:pt idx="13">
                  <c:v>1800.0000002095476</c:v>
                </c:pt>
                <c:pt idx="14">
                  <c:v>3600.0000004190952</c:v>
                </c:pt>
                <c:pt idx="15">
                  <c:v>4799.9999999301508</c:v>
                </c:pt>
                <c:pt idx="16">
                  <c:v>8400.000000349246</c:v>
                </c:pt>
                <c:pt idx="17">
                  <c:v>12000.000000139698</c:v>
                </c:pt>
                <c:pt idx="18">
                  <c:v>68819.999999902211</c:v>
                </c:pt>
                <c:pt idx="19">
                  <c:v>158820.00000032131</c:v>
                </c:pt>
                <c:pt idx="20">
                  <c:v>417119.99999990221</c:v>
                </c:pt>
                <c:pt idx="21">
                  <c:v>502620.00000011176</c:v>
                </c:pt>
                <c:pt idx="22">
                  <c:v>587219.99999990221</c:v>
                </c:pt>
              </c:numCache>
            </c:numRef>
          </c:xVal>
          <c:yVal>
            <c:numRef>
              <c:f>WAW1_Cons!$H$42:$H$64</c:f>
              <c:numCache>
                <c:formatCode>General</c:formatCode>
                <c:ptCount val="23"/>
                <c:pt idx="1">
                  <c:v>96.816976127320956</c:v>
                </c:pt>
                <c:pt idx="2">
                  <c:v>94.960212201591503</c:v>
                </c:pt>
                <c:pt idx="3">
                  <c:v>68.965517241379303</c:v>
                </c:pt>
                <c:pt idx="4">
                  <c:v>54.37665782493368</c:v>
                </c:pt>
                <c:pt idx="5">
                  <c:v>43.766578249336867</c:v>
                </c:pt>
                <c:pt idx="6">
                  <c:v>33.156498673740046</c:v>
                </c:pt>
                <c:pt idx="7">
                  <c:v>27.320954907161806</c:v>
                </c:pt>
                <c:pt idx="8">
                  <c:v>22.015915119363395</c:v>
                </c:pt>
                <c:pt idx="9">
                  <c:v>19.098143236074268</c:v>
                </c:pt>
                <c:pt idx="10">
                  <c:v>16.180371352785144</c:v>
                </c:pt>
                <c:pt idx="11">
                  <c:v>15.119363395225463</c:v>
                </c:pt>
                <c:pt idx="12">
                  <c:v>12.201591511936339</c:v>
                </c:pt>
                <c:pt idx="13">
                  <c:v>11.936339522546419</c:v>
                </c:pt>
                <c:pt idx="14">
                  <c:v>9.8143236074270561</c:v>
                </c:pt>
                <c:pt idx="15">
                  <c:v>9.2838196286472137</c:v>
                </c:pt>
                <c:pt idx="16">
                  <c:v>8.4880636604774526</c:v>
                </c:pt>
                <c:pt idx="17">
                  <c:v>7.6923076923076916</c:v>
                </c:pt>
                <c:pt idx="18">
                  <c:v>6.8965517241379306</c:v>
                </c:pt>
                <c:pt idx="19">
                  <c:v>6.366047745358089</c:v>
                </c:pt>
                <c:pt idx="20">
                  <c:v>5.3050397877984077</c:v>
                </c:pt>
                <c:pt idx="21">
                  <c:v>5.3050397877984077</c:v>
                </c:pt>
                <c:pt idx="22">
                  <c:v>5.3050397877984077</c:v>
                </c:pt>
              </c:numCache>
            </c:numRef>
          </c:yVal>
          <c:smooth val="0"/>
          <c:extLst>
            <c:ext xmlns:c16="http://schemas.microsoft.com/office/drawing/2014/chart" uri="{C3380CC4-5D6E-409C-BE32-E72D297353CC}">
              <c16:uniqueId val="{00000001-1231-4516-ADDB-8012B40CB9EC}"/>
            </c:ext>
          </c:extLst>
        </c:ser>
        <c:ser>
          <c:idx val="6"/>
          <c:order val="2"/>
          <c:tx>
            <c:strRef>
              <c:f>GR1_Cons!$A$193</c:f>
              <c:strCache>
                <c:ptCount val="1"/>
                <c:pt idx="0">
                  <c:v>50 kg/m3</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WAW1_Cons!$E$77:$E$97</c:f>
              <c:numCache>
                <c:formatCode>General</c:formatCode>
                <c:ptCount val="21"/>
                <c:pt idx="1">
                  <c:v>59.999999566935003</c:v>
                </c:pt>
                <c:pt idx="2">
                  <c:v>119.99999976251274</c:v>
                </c:pt>
                <c:pt idx="3">
                  <c:v>179.99999995809048</c:v>
                </c:pt>
                <c:pt idx="4">
                  <c:v>240.00000015366822</c:v>
                </c:pt>
                <c:pt idx="5">
                  <c:v>299.99999972060323</c:v>
                </c:pt>
                <c:pt idx="6">
                  <c:v>420.00000011175871</c:v>
                </c:pt>
                <c:pt idx="7">
                  <c:v>600.00000006984919</c:v>
                </c:pt>
                <c:pt idx="8">
                  <c:v>780.00000002793968</c:v>
                </c:pt>
                <c:pt idx="9">
                  <c:v>899.99999979045242</c:v>
                </c:pt>
                <c:pt idx="10">
                  <c:v>1200.0000001396984</c:v>
                </c:pt>
                <c:pt idx="11">
                  <c:v>1799.9999995809048</c:v>
                </c:pt>
                <c:pt idx="12">
                  <c:v>3599.9999997904524</c:v>
                </c:pt>
                <c:pt idx="13">
                  <c:v>5879.9999996786937</c:v>
                </c:pt>
                <c:pt idx="14">
                  <c:v>9480.0000000977889</c:v>
                </c:pt>
                <c:pt idx="15">
                  <c:v>13079.999999888241</c:v>
                </c:pt>
                <c:pt idx="16">
                  <c:v>69899.999999650754</c:v>
                </c:pt>
                <c:pt idx="17">
                  <c:v>159900.00000006985</c:v>
                </c:pt>
                <c:pt idx="18">
                  <c:v>418199.99999965075</c:v>
                </c:pt>
                <c:pt idx="19">
                  <c:v>503699.9999998603</c:v>
                </c:pt>
                <c:pt idx="20">
                  <c:v>588299.99999965075</c:v>
                </c:pt>
              </c:numCache>
            </c:numRef>
          </c:xVal>
          <c:yVal>
            <c:numRef>
              <c:f>WAW1_Cons!$H$77:$H$97</c:f>
              <c:numCache>
                <c:formatCode>General</c:formatCode>
                <c:ptCount val="21"/>
                <c:pt idx="1">
                  <c:v>97.340425531914903</c:v>
                </c:pt>
                <c:pt idx="2">
                  <c:v>90.957446808510639</c:v>
                </c:pt>
                <c:pt idx="3">
                  <c:v>88.297872340425528</c:v>
                </c:pt>
                <c:pt idx="4">
                  <c:v>85.372340425531917</c:v>
                </c:pt>
                <c:pt idx="5">
                  <c:v>81.648936170212764</c:v>
                </c:pt>
                <c:pt idx="6">
                  <c:v>75.797872340425528</c:v>
                </c:pt>
                <c:pt idx="7">
                  <c:v>68.351063829787222</c:v>
                </c:pt>
                <c:pt idx="8">
                  <c:v>62.234042553191479</c:v>
                </c:pt>
                <c:pt idx="9">
                  <c:v>59.042553191489354</c:v>
                </c:pt>
                <c:pt idx="10">
                  <c:v>51.329787234042556</c:v>
                </c:pt>
                <c:pt idx="11">
                  <c:v>40.691489361702125</c:v>
                </c:pt>
                <c:pt idx="12">
                  <c:v>28.457446808510632</c:v>
                </c:pt>
                <c:pt idx="13">
                  <c:v>24.202127659574465</c:v>
                </c:pt>
                <c:pt idx="14">
                  <c:v>21.01063829787234</c:v>
                </c:pt>
                <c:pt idx="15">
                  <c:v>19.414893617021274</c:v>
                </c:pt>
                <c:pt idx="16">
                  <c:v>14.095744680851062</c:v>
                </c:pt>
                <c:pt idx="17">
                  <c:v>12.76595744680851</c:v>
                </c:pt>
                <c:pt idx="18">
                  <c:v>11.170212765957446</c:v>
                </c:pt>
                <c:pt idx="19">
                  <c:v>10.638297872340425</c:v>
                </c:pt>
                <c:pt idx="20">
                  <c:v>10.372340425531915</c:v>
                </c:pt>
              </c:numCache>
            </c:numRef>
          </c:yVal>
          <c:smooth val="0"/>
          <c:extLst>
            <c:ext xmlns:c16="http://schemas.microsoft.com/office/drawing/2014/chart" uri="{C3380CC4-5D6E-409C-BE32-E72D297353CC}">
              <c16:uniqueId val="{00000002-1231-4516-ADDB-8012B40CB9EC}"/>
            </c:ext>
          </c:extLst>
        </c:ser>
        <c:ser>
          <c:idx val="2"/>
          <c:order val="3"/>
          <c:tx>
            <c:strRef>
              <c:f>GR1_Cons!$A$194</c:f>
              <c:strCache>
                <c:ptCount val="1"/>
                <c:pt idx="0">
                  <c:v>100 kg/m3</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WAW1_Cons!$E$110:$E$130</c:f>
              <c:numCache>
                <c:formatCode>General</c:formatCode>
                <c:ptCount val="21"/>
                <c:pt idx="1">
                  <c:v>59.999999566935003</c:v>
                </c:pt>
                <c:pt idx="2">
                  <c:v>119.99999976251274</c:v>
                </c:pt>
                <c:pt idx="3">
                  <c:v>179.99999995809048</c:v>
                </c:pt>
                <c:pt idx="4">
                  <c:v>299.99999972060323</c:v>
                </c:pt>
                <c:pt idx="5">
                  <c:v>420.00000011175871</c:v>
                </c:pt>
                <c:pt idx="6">
                  <c:v>600.00000006984919</c:v>
                </c:pt>
                <c:pt idx="7">
                  <c:v>780.00000002793968</c:v>
                </c:pt>
                <c:pt idx="8">
                  <c:v>899.99999979045242</c:v>
                </c:pt>
                <c:pt idx="9">
                  <c:v>1079.9999997485429</c:v>
                </c:pt>
                <c:pt idx="10">
                  <c:v>1499.9999998603016</c:v>
                </c:pt>
                <c:pt idx="11">
                  <c:v>1799.9999995809048</c:v>
                </c:pt>
                <c:pt idx="12">
                  <c:v>3599.9999997904524</c:v>
                </c:pt>
                <c:pt idx="13">
                  <c:v>6839.9999996647239</c:v>
                </c:pt>
                <c:pt idx="14">
                  <c:v>10440.000000083819</c:v>
                </c:pt>
                <c:pt idx="15">
                  <c:v>14039.999999874271</c:v>
                </c:pt>
                <c:pt idx="16">
                  <c:v>70859.999999636784</c:v>
                </c:pt>
                <c:pt idx="17">
                  <c:v>160860.00000005588</c:v>
                </c:pt>
                <c:pt idx="18">
                  <c:v>419159.99999963678</c:v>
                </c:pt>
                <c:pt idx="19">
                  <c:v>504659.99999984633</c:v>
                </c:pt>
                <c:pt idx="20">
                  <c:v>589259.99999963678</c:v>
                </c:pt>
              </c:numCache>
            </c:numRef>
          </c:xVal>
          <c:yVal>
            <c:numRef>
              <c:f>WAW1_Cons!$H$110:$H$130</c:f>
              <c:numCache>
                <c:formatCode>General</c:formatCode>
                <c:ptCount val="21"/>
                <c:pt idx="1">
                  <c:v>98.666666666666671</c:v>
                </c:pt>
                <c:pt idx="2">
                  <c:v>97.333333333333343</c:v>
                </c:pt>
                <c:pt idx="3">
                  <c:v>96</c:v>
                </c:pt>
                <c:pt idx="4">
                  <c:v>93.866666666666674</c:v>
                </c:pt>
                <c:pt idx="5">
                  <c:v>92</c:v>
                </c:pt>
                <c:pt idx="6">
                  <c:v>89.600000000000009</c:v>
                </c:pt>
                <c:pt idx="7">
                  <c:v>87.466666666666654</c:v>
                </c:pt>
                <c:pt idx="8">
                  <c:v>86.133333333333326</c:v>
                </c:pt>
                <c:pt idx="9">
                  <c:v>84</c:v>
                </c:pt>
                <c:pt idx="10">
                  <c:v>79.466666666666669</c:v>
                </c:pt>
                <c:pt idx="11">
                  <c:v>76.266666666666666</c:v>
                </c:pt>
                <c:pt idx="12">
                  <c:v>58.666666666666664</c:v>
                </c:pt>
                <c:pt idx="13">
                  <c:v>43.466666666666669</c:v>
                </c:pt>
                <c:pt idx="14">
                  <c:v>39.199999999999996</c:v>
                </c:pt>
                <c:pt idx="15">
                  <c:v>36.799999999999997</c:v>
                </c:pt>
                <c:pt idx="16">
                  <c:v>26.133333333333336</c:v>
                </c:pt>
                <c:pt idx="17">
                  <c:v>22.933333333333334</c:v>
                </c:pt>
                <c:pt idx="18">
                  <c:v>20</c:v>
                </c:pt>
                <c:pt idx="19">
                  <c:v>19.733333333333334</c:v>
                </c:pt>
                <c:pt idx="20">
                  <c:v>19.466666666666665</c:v>
                </c:pt>
              </c:numCache>
            </c:numRef>
          </c:yVal>
          <c:smooth val="0"/>
          <c:extLst>
            <c:ext xmlns:c16="http://schemas.microsoft.com/office/drawing/2014/chart" uri="{C3380CC4-5D6E-409C-BE32-E72D297353CC}">
              <c16:uniqueId val="{00000003-1231-4516-ADDB-8012B40CB9EC}"/>
            </c:ext>
          </c:extLst>
        </c:ser>
        <c:ser>
          <c:idx val="3"/>
          <c:order val="4"/>
          <c:tx>
            <c:strRef>
              <c:f>GR1_Cons!$A$195</c:f>
              <c:strCache>
                <c:ptCount val="1"/>
                <c:pt idx="0">
                  <c:v>200 kg/m3</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WAW1_Cons!$E$143:$E$159</c:f>
              <c:numCache>
                <c:formatCode>General</c:formatCode>
                <c:ptCount val="17"/>
                <c:pt idx="1">
                  <c:v>60.000000195577741</c:v>
                </c:pt>
                <c:pt idx="2">
                  <c:v>299.99999972060323</c:v>
                </c:pt>
                <c:pt idx="3">
                  <c:v>420.00000011175871</c:v>
                </c:pt>
                <c:pt idx="4">
                  <c:v>600.00000006984919</c:v>
                </c:pt>
                <c:pt idx="5">
                  <c:v>899.99999979045242</c:v>
                </c:pt>
                <c:pt idx="6">
                  <c:v>1499.9999998603016</c:v>
                </c:pt>
                <c:pt idx="7">
                  <c:v>1800.0000002095476</c:v>
                </c:pt>
                <c:pt idx="8">
                  <c:v>3599.9999997904524</c:v>
                </c:pt>
                <c:pt idx="9">
                  <c:v>7079.9999998183921</c:v>
                </c:pt>
                <c:pt idx="10">
                  <c:v>10680.000000237487</c:v>
                </c:pt>
                <c:pt idx="11">
                  <c:v>14280.00000002794</c:v>
                </c:pt>
                <c:pt idx="12">
                  <c:v>71099.999999790452</c:v>
                </c:pt>
                <c:pt idx="13">
                  <c:v>161100.00000020955</c:v>
                </c:pt>
                <c:pt idx="14">
                  <c:v>419399.99999979045</c:v>
                </c:pt>
                <c:pt idx="15">
                  <c:v>504900</c:v>
                </c:pt>
                <c:pt idx="16">
                  <c:v>589499.99999979045</c:v>
                </c:pt>
              </c:numCache>
            </c:numRef>
          </c:xVal>
          <c:yVal>
            <c:numRef>
              <c:f>WAW1_Cons!$H$143:$H$159</c:f>
              <c:numCache>
                <c:formatCode>General</c:formatCode>
                <c:ptCount val="17"/>
                <c:pt idx="1">
                  <c:v>100</c:v>
                </c:pt>
                <c:pt idx="2">
                  <c:v>97.606382978723403</c:v>
                </c:pt>
                <c:pt idx="3">
                  <c:v>97.074468085106375</c:v>
                </c:pt>
                <c:pt idx="4">
                  <c:v>96.542553191489361</c:v>
                </c:pt>
                <c:pt idx="5">
                  <c:v>94.946808510638306</c:v>
                </c:pt>
                <c:pt idx="6">
                  <c:v>91.755319148936167</c:v>
                </c:pt>
                <c:pt idx="7">
                  <c:v>89.893617021276583</c:v>
                </c:pt>
                <c:pt idx="8">
                  <c:v>80.319148936170208</c:v>
                </c:pt>
                <c:pt idx="9">
                  <c:v>63.563829787234042</c:v>
                </c:pt>
                <c:pt idx="10">
                  <c:v>59.042553191489354</c:v>
                </c:pt>
                <c:pt idx="11">
                  <c:v>56.914893617021264</c:v>
                </c:pt>
                <c:pt idx="12">
                  <c:v>45.478723404255319</c:v>
                </c:pt>
                <c:pt idx="13">
                  <c:v>40.957446808510639</c:v>
                </c:pt>
                <c:pt idx="14">
                  <c:v>37.5</c:v>
                </c:pt>
                <c:pt idx="15">
                  <c:v>36.968085106382979</c:v>
                </c:pt>
                <c:pt idx="16">
                  <c:v>36.702127659574465</c:v>
                </c:pt>
              </c:numCache>
            </c:numRef>
          </c:yVal>
          <c:smooth val="0"/>
          <c:extLst>
            <c:ext xmlns:c16="http://schemas.microsoft.com/office/drawing/2014/chart" uri="{C3380CC4-5D6E-409C-BE32-E72D297353CC}">
              <c16:uniqueId val="{00000004-1231-4516-ADDB-8012B40CB9EC}"/>
            </c:ext>
          </c:extLst>
        </c:ser>
        <c:ser>
          <c:idx val="4"/>
          <c:order val="5"/>
          <c:tx>
            <c:strRef>
              <c:f>GR1_Cons!$A$196</c:f>
              <c:strCache>
                <c:ptCount val="1"/>
                <c:pt idx="0">
                  <c:v>300 kg/m3</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WAW1_Cons!$E$172:$E$186</c:f>
              <c:numCache>
                <c:formatCode>General</c:formatCode>
                <c:ptCount val="15"/>
                <c:pt idx="1">
                  <c:v>59.999999566935003</c:v>
                </c:pt>
                <c:pt idx="2">
                  <c:v>299.99999972060323</c:v>
                </c:pt>
                <c:pt idx="3">
                  <c:v>600.00000006984919</c:v>
                </c:pt>
                <c:pt idx="4">
                  <c:v>899.99999979045242</c:v>
                </c:pt>
                <c:pt idx="5">
                  <c:v>1799.9999995809048</c:v>
                </c:pt>
                <c:pt idx="6">
                  <c:v>3599.9999997904524</c:v>
                </c:pt>
                <c:pt idx="7">
                  <c:v>7199.9999995809048</c:v>
                </c:pt>
                <c:pt idx="8">
                  <c:v>10800</c:v>
                </c:pt>
                <c:pt idx="9">
                  <c:v>14399.999999790452</c:v>
                </c:pt>
                <c:pt idx="10">
                  <c:v>71219.999999552965</c:v>
                </c:pt>
                <c:pt idx="11">
                  <c:v>161219.99999997206</c:v>
                </c:pt>
                <c:pt idx="12">
                  <c:v>419519.99999955297</c:v>
                </c:pt>
                <c:pt idx="13">
                  <c:v>505019.99999976251</c:v>
                </c:pt>
                <c:pt idx="14">
                  <c:v>589619.99999955297</c:v>
                </c:pt>
              </c:numCache>
            </c:numRef>
          </c:xVal>
          <c:yVal>
            <c:numRef>
              <c:f>WAW1_Cons!$H$172:$H$186</c:f>
              <c:numCache>
                <c:formatCode>General</c:formatCode>
                <c:ptCount val="15"/>
                <c:pt idx="1">
                  <c:v>100</c:v>
                </c:pt>
                <c:pt idx="2">
                  <c:v>100</c:v>
                </c:pt>
                <c:pt idx="3">
                  <c:v>100</c:v>
                </c:pt>
                <c:pt idx="4">
                  <c:v>100</c:v>
                </c:pt>
                <c:pt idx="5">
                  <c:v>99.734042553191486</c:v>
                </c:pt>
                <c:pt idx="6">
                  <c:v>98.670212765957444</c:v>
                </c:pt>
                <c:pt idx="7">
                  <c:v>97.606382978723403</c:v>
                </c:pt>
                <c:pt idx="8">
                  <c:v>75.531914893617014</c:v>
                </c:pt>
                <c:pt idx="9">
                  <c:v>67.553191489361694</c:v>
                </c:pt>
                <c:pt idx="10">
                  <c:v>54.787234042553187</c:v>
                </c:pt>
                <c:pt idx="11">
                  <c:v>50.531914893617028</c:v>
                </c:pt>
                <c:pt idx="12">
                  <c:v>47.606382978723403</c:v>
                </c:pt>
                <c:pt idx="13">
                  <c:v>47.074468085106382</c:v>
                </c:pt>
                <c:pt idx="14">
                  <c:v>46.808510638297875</c:v>
                </c:pt>
              </c:numCache>
            </c:numRef>
          </c:yVal>
          <c:smooth val="0"/>
          <c:extLst>
            <c:ext xmlns:c16="http://schemas.microsoft.com/office/drawing/2014/chart" uri="{C3380CC4-5D6E-409C-BE32-E72D297353CC}">
              <c16:uniqueId val="{00000005-1231-4516-ADDB-8012B40CB9EC}"/>
            </c:ext>
          </c:extLst>
        </c:ser>
        <c:ser>
          <c:idx val="5"/>
          <c:order val="6"/>
          <c:tx>
            <c:v>Contraction point line</c:v>
          </c:tx>
          <c:spPr>
            <a:ln w="19050" cap="rnd">
              <a:solidFill>
                <a:schemeClr val="tx1"/>
              </a:solidFill>
              <a:prstDash val="dash"/>
              <a:round/>
            </a:ln>
            <a:effectLst/>
          </c:spPr>
          <c:marker>
            <c:symbol val="circle"/>
            <c:size val="5"/>
            <c:spPr>
              <a:noFill/>
              <a:ln w="9525">
                <a:noFill/>
              </a:ln>
              <a:effectLst/>
            </c:spPr>
          </c:marker>
          <c:xVal>
            <c:numRef>
              <c:f>WAW1_Cons!$B$190:$B$195</c:f>
              <c:numCache>
                <c:formatCode>General</c:formatCode>
                <c:ptCount val="6"/>
                <c:pt idx="0">
                  <c:v>539.99999987427145</c:v>
                </c:pt>
                <c:pt idx="1">
                  <c:v>780.00000002793968</c:v>
                </c:pt>
                <c:pt idx="2">
                  <c:v>3599.9999997904524</c:v>
                </c:pt>
                <c:pt idx="3">
                  <c:v>6839.9999996647239</c:v>
                </c:pt>
                <c:pt idx="4">
                  <c:v>10680.000000237487</c:v>
                </c:pt>
                <c:pt idx="5">
                  <c:v>14399.999999790452</c:v>
                </c:pt>
              </c:numCache>
            </c:numRef>
          </c:xVal>
          <c:yVal>
            <c:numRef>
              <c:f>WAW1_Cons!$C$190:$C$195</c:f>
              <c:numCache>
                <c:formatCode>General</c:formatCode>
                <c:ptCount val="6"/>
                <c:pt idx="0">
                  <c:v>7.1428571428571441</c:v>
                </c:pt>
                <c:pt idx="1">
                  <c:v>16.180371352785144</c:v>
                </c:pt>
                <c:pt idx="2">
                  <c:v>28.457446808510632</c:v>
                </c:pt>
                <c:pt idx="3">
                  <c:v>43.466666666666669</c:v>
                </c:pt>
                <c:pt idx="4">
                  <c:v>59.042553191489354</c:v>
                </c:pt>
                <c:pt idx="5">
                  <c:v>67.553191489361694</c:v>
                </c:pt>
              </c:numCache>
            </c:numRef>
          </c:yVal>
          <c:smooth val="0"/>
          <c:extLst>
            <c:ext xmlns:c16="http://schemas.microsoft.com/office/drawing/2014/chart" uri="{C3380CC4-5D6E-409C-BE32-E72D297353CC}">
              <c16:uniqueId val="{00000006-1231-4516-ADDB-8012B40CB9EC}"/>
            </c:ext>
          </c:extLst>
        </c:ser>
        <c:dLbls>
          <c:showLegendKey val="0"/>
          <c:showVal val="0"/>
          <c:showCatName val="0"/>
          <c:showSerName val="0"/>
          <c:showPercent val="0"/>
          <c:showBubbleSize val="0"/>
        </c:dLbls>
        <c:axId val="909220367"/>
        <c:axId val="909220783"/>
      </c:scatterChart>
      <c:valAx>
        <c:axId val="909220367"/>
        <c:scaling>
          <c:logBase val="10"/>
          <c:orientation val="minMax"/>
          <c:min val="10"/>
        </c:scaling>
        <c:delete val="0"/>
        <c:axPos val="b"/>
        <c:majorGridlines>
          <c:spPr>
            <a:ln w="25400" cap="flat" cmpd="sng" algn="ctr">
              <a:solidFill>
                <a:schemeClr val="tx1"/>
              </a:solidFill>
              <a:round/>
            </a:ln>
            <a:effectLst/>
          </c:spPr>
        </c:majorGridlines>
        <c:minorGridlines>
          <c:spPr>
            <a:ln w="9525" cap="flat" cmpd="sng" algn="ctr">
              <a:gradFill flip="none" rotWithShape="1">
                <a:gsLst>
                  <a:gs pos="0">
                    <a:schemeClr val="bg1">
                      <a:lumMod val="75000"/>
                    </a:schemeClr>
                  </a:gs>
                  <a:gs pos="23000">
                    <a:schemeClr val="bg1">
                      <a:lumMod val="65000"/>
                    </a:schemeClr>
                  </a:gs>
                  <a:gs pos="69000">
                    <a:schemeClr val="bg1">
                      <a:lumMod val="50000"/>
                    </a:schemeClr>
                  </a:gs>
                  <a:gs pos="97000">
                    <a:schemeClr val="tx1">
                      <a:lumMod val="65000"/>
                      <a:lumOff val="35000"/>
                    </a:schemeClr>
                  </a:gs>
                </a:gsLst>
                <a:path path="circle">
                  <a:fillToRect l="100000" t="100000"/>
                </a:path>
                <a:tileRect r="-100000" b="-100000"/>
              </a:gradFill>
              <a:round/>
            </a:ln>
            <a:effectLst/>
          </c:spPr>
        </c:minorGridlines>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nl-NL" sz="1050">
                    <a:latin typeface="Segoe UI" panose="020B0502040204020203" pitchFamily="34" charset="0"/>
                    <a:cs typeface="Segoe UI" panose="020B0502040204020203" pitchFamily="34" charset="0"/>
                  </a:rPr>
                  <a:t>Time (s)</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crossAx val="909220783"/>
        <c:crosses val="autoZero"/>
        <c:crossBetween val="midCat"/>
        <c:majorUnit val="10"/>
        <c:minorUnit val="10"/>
      </c:valAx>
      <c:valAx>
        <c:axId val="909220783"/>
        <c:scaling>
          <c:orientation val="minMax"/>
          <c:max val="105"/>
          <c:min val="0"/>
        </c:scaling>
        <c:delete val="0"/>
        <c:axPos val="l"/>
        <c:majorGridlines>
          <c:spPr>
            <a:ln w="25400" cap="flat" cmpd="sng" algn="ctr">
              <a:solidFill>
                <a:schemeClr val="tx1"/>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nl-NL" sz="1050">
                    <a:latin typeface="Segoe UI" panose="020B0502040204020203" pitchFamily="34" charset="0"/>
                    <a:cs typeface="Segoe UI" panose="020B0502040204020203" pitchFamily="34" charset="0"/>
                  </a:rPr>
                  <a:t>Ratio Sediment height/water height (%)</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crossAx val="909220367"/>
        <c:crossesAt val="1.0000000000000002E-2"/>
        <c:crossBetween val="midCat"/>
      </c:valAx>
      <c:spPr>
        <a:noFill/>
        <a:ln>
          <a:noFill/>
        </a:ln>
        <a:effectLst/>
      </c:spPr>
    </c:plotArea>
    <c:legend>
      <c:legendPos val="r"/>
      <c:layout>
        <c:manualLayout>
          <c:xMode val="edge"/>
          <c:yMode val="edge"/>
          <c:x val="9.488850970516613E-2"/>
          <c:y val="0.44936291566565395"/>
          <c:w val="0.20478009633515412"/>
          <c:h val="0.40202600022183321"/>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tx>
            <c:strRef>
              <c:f>GR1_Cons!$A$191</c:f>
              <c:strCache>
                <c:ptCount val="1"/>
                <c:pt idx="0">
                  <c:v>10 kg/m3</c:v>
                </c:pt>
              </c:strCache>
            </c:strRef>
          </c:tx>
          <c:spPr>
            <a:ln w="19050" cap="rnd">
              <a:solidFill>
                <a:srgbClr val="FF0000"/>
              </a:solidFill>
              <a:round/>
            </a:ln>
            <a:effectLst/>
          </c:spPr>
          <c:marker>
            <c:symbol val="circle"/>
            <c:size val="5"/>
            <c:spPr>
              <a:solidFill>
                <a:srgbClr val="FF0000"/>
              </a:solidFill>
              <a:ln w="9525">
                <a:solidFill>
                  <a:srgbClr val="FF0000"/>
                </a:solidFill>
              </a:ln>
              <a:effectLst/>
            </c:spPr>
          </c:marker>
          <c:xVal>
            <c:numRef>
              <c:f>WAW1_Cons!$E$11:$E$29</c:f>
              <c:numCache>
                <c:formatCode>General</c:formatCode>
                <c:ptCount val="19"/>
                <c:pt idx="1">
                  <c:v>60.000000195577741</c:v>
                </c:pt>
                <c:pt idx="2">
                  <c:v>179.99999995809048</c:v>
                </c:pt>
                <c:pt idx="3">
                  <c:v>359.99999991618097</c:v>
                </c:pt>
                <c:pt idx="4">
                  <c:v>450.00000020954758</c:v>
                </c:pt>
                <c:pt idx="5">
                  <c:v>539.99999987427145</c:v>
                </c:pt>
                <c:pt idx="6">
                  <c:v>600.00000006984919</c:v>
                </c:pt>
                <c:pt idx="7">
                  <c:v>719.99999983236194</c:v>
                </c:pt>
                <c:pt idx="8">
                  <c:v>900.00000041909516</c:v>
                </c:pt>
                <c:pt idx="9">
                  <c:v>1200.0000001396984</c:v>
                </c:pt>
                <c:pt idx="10">
                  <c:v>2820.0000003911555</c:v>
                </c:pt>
                <c:pt idx="11">
                  <c:v>3600.0000004190952</c:v>
                </c:pt>
                <c:pt idx="12">
                  <c:v>7440.0000003632158</c:v>
                </c:pt>
                <c:pt idx="13">
                  <c:v>11040.000000153668</c:v>
                </c:pt>
                <c:pt idx="14">
                  <c:v>67859.999999916181</c:v>
                </c:pt>
                <c:pt idx="15">
                  <c:v>157860.00000033528</c:v>
                </c:pt>
                <c:pt idx="16">
                  <c:v>416159.99999991618</c:v>
                </c:pt>
                <c:pt idx="17">
                  <c:v>501660.00000012573</c:v>
                </c:pt>
                <c:pt idx="18">
                  <c:v>586259.99999991618</c:v>
                </c:pt>
              </c:numCache>
            </c:numRef>
          </c:xVal>
          <c:yVal>
            <c:numRef>
              <c:f>WAW1_Cons!$J$11:$J$29</c:f>
              <c:numCache>
                <c:formatCode>General</c:formatCode>
                <c:ptCount val="19"/>
                <c:pt idx="0">
                  <c:v>10</c:v>
                </c:pt>
                <c:pt idx="1">
                  <c:v>10.499999999999998</c:v>
                </c:pt>
                <c:pt idx="2">
                  <c:v>11.117647058823527</c:v>
                </c:pt>
                <c:pt idx="3">
                  <c:v>26.068965517241377</c:v>
                </c:pt>
                <c:pt idx="4">
                  <c:v>83.999999999999986</c:v>
                </c:pt>
                <c:pt idx="5">
                  <c:v>139.99999999999997</c:v>
                </c:pt>
                <c:pt idx="6">
                  <c:v>145.38461538461536</c:v>
                </c:pt>
                <c:pt idx="7">
                  <c:v>157.5</c:v>
                </c:pt>
                <c:pt idx="8">
                  <c:v>157.5</c:v>
                </c:pt>
                <c:pt idx="9">
                  <c:v>179.99999999999997</c:v>
                </c:pt>
                <c:pt idx="10">
                  <c:v>189</c:v>
                </c:pt>
                <c:pt idx="11">
                  <c:v>189</c:v>
                </c:pt>
                <c:pt idx="12">
                  <c:v>209.99999999999997</c:v>
                </c:pt>
                <c:pt idx="13">
                  <c:v>209.99999999999997</c:v>
                </c:pt>
                <c:pt idx="14">
                  <c:v>222.35294117647058</c:v>
                </c:pt>
                <c:pt idx="15">
                  <c:v>236.24999999999997</c:v>
                </c:pt>
                <c:pt idx="16">
                  <c:v>315</c:v>
                </c:pt>
                <c:pt idx="17">
                  <c:v>315</c:v>
                </c:pt>
                <c:pt idx="18">
                  <c:v>328.69565217391306</c:v>
                </c:pt>
              </c:numCache>
            </c:numRef>
          </c:yVal>
          <c:smooth val="0"/>
          <c:extLst>
            <c:ext xmlns:c16="http://schemas.microsoft.com/office/drawing/2014/chart" uri="{C3380CC4-5D6E-409C-BE32-E72D297353CC}">
              <c16:uniqueId val="{00000000-3E23-4AB5-9F51-4E4B675FC38E}"/>
            </c:ext>
          </c:extLst>
        </c:ser>
        <c:ser>
          <c:idx val="0"/>
          <c:order val="1"/>
          <c:tx>
            <c:strRef>
              <c:f>GR1_Cons!$A$192</c:f>
              <c:strCache>
                <c:ptCount val="1"/>
                <c:pt idx="0">
                  <c:v>20 kg/m3</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WAW1_Cons!$E$42:$E$64</c:f>
              <c:numCache>
                <c:formatCode>General</c:formatCode>
                <c:ptCount val="23"/>
                <c:pt idx="1">
                  <c:v>60.000000195577741</c:v>
                </c:pt>
                <c:pt idx="2">
                  <c:v>120.00000039115548</c:v>
                </c:pt>
                <c:pt idx="3">
                  <c:v>210.00000005587935</c:v>
                </c:pt>
                <c:pt idx="4">
                  <c:v>300.00000034924597</c:v>
                </c:pt>
                <c:pt idx="5">
                  <c:v>359.99999991618097</c:v>
                </c:pt>
                <c:pt idx="6">
                  <c:v>420.00000011175871</c:v>
                </c:pt>
                <c:pt idx="7">
                  <c:v>480.00000030733645</c:v>
                </c:pt>
                <c:pt idx="8">
                  <c:v>539.99999987427145</c:v>
                </c:pt>
                <c:pt idx="9">
                  <c:v>600.00000006984919</c:v>
                </c:pt>
                <c:pt idx="10">
                  <c:v>780.00000002793968</c:v>
                </c:pt>
                <c:pt idx="11">
                  <c:v>900.00000041909516</c:v>
                </c:pt>
                <c:pt idx="12">
                  <c:v>1620.0000002514571</c:v>
                </c:pt>
                <c:pt idx="13">
                  <c:v>1800.0000002095476</c:v>
                </c:pt>
                <c:pt idx="14">
                  <c:v>3600.0000004190952</c:v>
                </c:pt>
                <c:pt idx="15">
                  <c:v>4799.9999999301508</c:v>
                </c:pt>
                <c:pt idx="16">
                  <c:v>8400.000000349246</c:v>
                </c:pt>
                <c:pt idx="17">
                  <c:v>12000.000000139698</c:v>
                </c:pt>
                <c:pt idx="18">
                  <c:v>68819.999999902211</c:v>
                </c:pt>
                <c:pt idx="19">
                  <c:v>158820.00000032131</c:v>
                </c:pt>
                <c:pt idx="20">
                  <c:v>417119.99999990221</c:v>
                </c:pt>
                <c:pt idx="21">
                  <c:v>502620.00000011176</c:v>
                </c:pt>
                <c:pt idx="22">
                  <c:v>587219.99999990221</c:v>
                </c:pt>
              </c:numCache>
            </c:numRef>
          </c:xVal>
          <c:yVal>
            <c:numRef>
              <c:f>WAW1_Cons!$J$42:$J$64</c:f>
              <c:numCache>
                <c:formatCode>General</c:formatCode>
                <c:ptCount val="23"/>
                <c:pt idx="0">
                  <c:v>20</c:v>
                </c:pt>
                <c:pt idx="1">
                  <c:v>20.657534246575345</c:v>
                </c:pt>
                <c:pt idx="2">
                  <c:v>21.061452513966486</c:v>
                </c:pt>
                <c:pt idx="3">
                  <c:v>29.000000000000004</c:v>
                </c:pt>
                <c:pt idx="4">
                  <c:v>36.780487804878049</c:v>
                </c:pt>
                <c:pt idx="5">
                  <c:v>45.696969696969703</c:v>
                </c:pt>
                <c:pt idx="6">
                  <c:v>60.32</c:v>
                </c:pt>
                <c:pt idx="7">
                  <c:v>73.203883495145632</c:v>
                </c:pt>
                <c:pt idx="8">
                  <c:v>90.843373493975889</c:v>
                </c:pt>
                <c:pt idx="9">
                  <c:v>104.72222222222223</c:v>
                </c:pt>
                <c:pt idx="10">
                  <c:v>123.60655737704919</c:v>
                </c:pt>
                <c:pt idx="11">
                  <c:v>132.28070175438597</c:v>
                </c:pt>
                <c:pt idx="12">
                  <c:v>163.9130434782609</c:v>
                </c:pt>
                <c:pt idx="13">
                  <c:v>167.55555555555557</c:v>
                </c:pt>
                <c:pt idx="14">
                  <c:v>203.7837837837838</c:v>
                </c:pt>
                <c:pt idx="15">
                  <c:v>215.42857142857144</c:v>
                </c:pt>
                <c:pt idx="16">
                  <c:v>235.625</c:v>
                </c:pt>
                <c:pt idx="17">
                  <c:v>260.00000000000006</c:v>
                </c:pt>
                <c:pt idx="18">
                  <c:v>290</c:v>
                </c:pt>
                <c:pt idx="19">
                  <c:v>314.16666666666674</c:v>
                </c:pt>
                <c:pt idx="20">
                  <c:v>377</c:v>
                </c:pt>
                <c:pt idx="21">
                  <c:v>377</c:v>
                </c:pt>
                <c:pt idx="22">
                  <c:v>377</c:v>
                </c:pt>
              </c:numCache>
            </c:numRef>
          </c:yVal>
          <c:smooth val="0"/>
          <c:extLst>
            <c:ext xmlns:c16="http://schemas.microsoft.com/office/drawing/2014/chart" uri="{C3380CC4-5D6E-409C-BE32-E72D297353CC}">
              <c16:uniqueId val="{00000001-3E23-4AB5-9F51-4E4B675FC38E}"/>
            </c:ext>
          </c:extLst>
        </c:ser>
        <c:ser>
          <c:idx val="6"/>
          <c:order val="2"/>
          <c:tx>
            <c:strRef>
              <c:f>GR1_Cons!$A$193</c:f>
              <c:strCache>
                <c:ptCount val="1"/>
                <c:pt idx="0">
                  <c:v>50 kg/m3</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WAW1_Cons!$E$77:$E$97</c:f>
              <c:numCache>
                <c:formatCode>General</c:formatCode>
                <c:ptCount val="21"/>
                <c:pt idx="1">
                  <c:v>59.999999566935003</c:v>
                </c:pt>
                <c:pt idx="2">
                  <c:v>119.99999976251274</c:v>
                </c:pt>
                <c:pt idx="3">
                  <c:v>179.99999995809048</c:v>
                </c:pt>
                <c:pt idx="4">
                  <c:v>240.00000015366822</c:v>
                </c:pt>
                <c:pt idx="5">
                  <c:v>299.99999972060323</c:v>
                </c:pt>
                <c:pt idx="6">
                  <c:v>420.00000011175871</c:v>
                </c:pt>
                <c:pt idx="7">
                  <c:v>600.00000006984919</c:v>
                </c:pt>
                <c:pt idx="8">
                  <c:v>780.00000002793968</c:v>
                </c:pt>
                <c:pt idx="9">
                  <c:v>899.99999979045242</c:v>
                </c:pt>
                <c:pt idx="10">
                  <c:v>1200.0000001396984</c:v>
                </c:pt>
                <c:pt idx="11">
                  <c:v>1799.9999995809048</c:v>
                </c:pt>
                <c:pt idx="12">
                  <c:v>3599.9999997904524</c:v>
                </c:pt>
                <c:pt idx="13">
                  <c:v>5879.9999996786937</c:v>
                </c:pt>
                <c:pt idx="14">
                  <c:v>9480.0000000977889</c:v>
                </c:pt>
                <c:pt idx="15">
                  <c:v>13079.999999888241</c:v>
                </c:pt>
                <c:pt idx="16">
                  <c:v>69899.999999650754</c:v>
                </c:pt>
                <c:pt idx="17">
                  <c:v>159900.00000006985</c:v>
                </c:pt>
                <c:pt idx="18">
                  <c:v>418199.99999965075</c:v>
                </c:pt>
                <c:pt idx="19">
                  <c:v>503699.9999998603</c:v>
                </c:pt>
                <c:pt idx="20">
                  <c:v>588299.99999965075</c:v>
                </c:pt>
              </c:numCache>
            </c:numRef>
          </c:xVal>
          <c:yVal>
            <c:numRef>
              <c:f>WAW1_Cons!$J$77:$J$97</c:f>
              <c:numCache>
                <c:formatCode>General</c:formatCode>
                <c:ptCount val="21"/>
                <c:pt idx="0">
                  <c:v>50</c:v>
                </c:pt>
                <c:pt idx="1">
                  <c:v>51.366120218579233</c:v>
                </c:pt>
                <c:pt idx="2">
                  <c:v>54.970760233918128</c:v>
                </c:pt>
                <c:pt idx="3">
                  <c:v>56.626506024096379</c:v>
                </c:pt>
                <c:pt idx="4">
                  <c:v>58.566978193146412</c:v>
                </c:pt>
                <c:pt idx="5">
                  <c:v>61.237785016286651</c:v>
                </c:pt>
                <c:pt idx="6">
                  <c:v>65.964912280701753</c:v>
                </c:pt>
                <c:pt idx="7">
                  <c:v>73.151750972762656</c:v>
                </c:pt>
                <c:pt idx="8">
                  <c:v>80.341880341880341</c:v>
                </c:pt>
                <c:pt idx="9">
                  <c:v>84.684684684684683</c:v>
                </c:pt>
                <c:pt idx="10">
                  <c:v>97.409326424870471</c:v>
                </c:pt>
                <c:pt idx="11">
                  <c:v>122.87581699346406</c:v>
                </c:pt>
                <c:pt idx="12">
                  <c:v>175.70093457943926</c:v>
                </c:pt>
                <c:pt idx="13">
                  <c:v>206.59340659340663</c:v>
                </c:pt>
                <c:pt idx="14">
                  <c:v>237.97468354430379</c:v>
                </c:pt>
                <c:pt idx="15">
                  <c:v>257.53424657534248</c:v>
                </c:pt>
                <c:pt idx="16">
                  <c:v>354.71698113207549</c:v>
                </c:pt>
                <c:pt idx="17">
                  <c:v>391.66666666666669</c:v>
                </c:pt>
                <c:pt idx="18">
                  <c:v>447.61904761904765</c:v>
                </c:pt>
                <c:pt idx="19">
                  <c:v>470</c:v>
                </c:pt>
                <c:pt idx="20">
                  <c:v>482.0512820512821</c:v>
                </c:pt>
              </c:numCache>
            </c:numRef>
          </c:yVal>
          <c:smooth val="0"/>
          <c:extLst>
            <c:ext xmlns:c16="http://schemas.microsoft.com/office/drawing/2014/chart" uri="{C3380CC4-5D6E-409C-BE32-E72D297353CC}">
              <c16:uniqueId val="{00000002-3E23-4AB5-9F51-4E4B675FC38E}"/>
            </c:ext>
          </c:extLst>
        </c:ser>
        <c:ser>
          <c:idx val="2"/>
          <c:order val="3"/>
          <c:tx>
            <c:strRef>
              <c:f>GR1_Cons!$A$194</c:f>
              <c:strCache>
                <c:ptCount val="1"/>
                <c:pt idx="0">
                  <c:v>100 kg/m3</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WAW1_Cons!$E$110:$E$130</c:f>
              <c:numCache>
                <c:formatCode>General</c:formatCode>
                <c:ptCount val="21"/>
                <c:pt idx="1">
                  <c:v>59.999999566935003</c:v>
                </c:pt>
                <c:pt idx="2">
                  <c:v>119.99999976251274</c:v>
                </c:pt>
                <c:pt idx="3">
                  <c:v>179.99999995809048</c:v>
                </c:pt>
                <c:pt idx="4">
                  <c:v>299.99999972060323</c:v>
                </c:pt>
                <c:pt idx="5">
                  <c:v>420.00000011175871</c:v>
                </c:pt>
                <c:pt idx="6">
                  <c:v>600.00000006984919</c:v>
                </c:pt>
                <c:pt idx="7">
                  <c:v>780.00000002793968</c:v>
                </c:pt>
                <c:pt idx="8">
                  <c:v>899.99999979045242</c:v>
                </c:pt>
                <c:pt idx="9">
                  <c:v>1079.9999997485429</c:v>
                </c:pt>
                <c:pt idx="10">
                  <c:v>1499.9999998603016</c:v>
                </c:pt>
                <c:pt idx="11">
                  <c:v>1799.9999995809048</c:v>
                </c:pt>
                <c:pt idx="12">
                  <c:v>3599.9999997904524</c:v>
                </c:pt>
                <c:pt idx="13">
                  <c:v>6839.9999996647239</c:v>
                </c:pt>
                <c:pt idx="14">
                  <c:v>10440.000000083819</c:v>
                </c:pt>
                <c:pt idx="15">
                  <c:v>14039.999999874271</c:v>
                </c:pt>
                <c:pt idx="16">
                  <c:v>70859.999999636784</c:v>
                </c:pt>
                <c:pt idx="17">
                  <c:v>160860.00000005588</c:v>
                </c:pt>
                <c:pt idx="18">
                  <c:v>419159.99999963678</c:v>
                </c:pt>
                <c:pt idx="19">
                  <c:v>504659.99999984633</c:v>
                </c:pt>
                <c:pt idx="20">
                  <c:v>589259.99999963678</c:v>
                </c:pt>
              </c:numCache>
            </c:numRef>
          </c:xVal>
          <c:yVal>
            <c:numRef>
              <c:f>WAW1_Cons!$J$110:$J$130</c:f>
              <c:numCache>
                <c:formatCode>General</c:formatCode>
                <c:ptCount val="21"/>
                <c:pt idx="0">
                  <c:v>100</c:v>
                </c:pt>
                <c:pt idx="1">
                  <c:v>101.35135135135135</c:v>
                </c:pt>
                <c:pt idx="2">
                  <c:v>102.73972602739727</c:v>
                </c:pt>
                <c:pt idx="3">
                  <c:v>104.16666666666667</c:v>
                </c:pt>
                <c:pt idx="4">
                  <c:v>106.53409090909089</c:v>
                </c:pt>
                <c:pt idx="5">
                  <c:v>108.69565217391303</c:v>
                </c:pt>
                <c:pt idx="6">
                  <c:v>111.60714285714286</c:v>
                </c:pt>
                <c:pt idx="7">
                  <c:v>114.32926829268293</c:v>
                </c:pt>
                <c:pt idx="8">
                  <c:v>116.09907120743034</c:v>
                </c:pt>
                <c:pt idx="9">
                  <c:v>119.04761904761905</c:v>
                </c:pt>
                <c:pt idx="10">
                  <c:v>125.83892617449663</c:v>
                </c:pt>
                <c:pt idx="11">
                  <c:v>131.11888111888109</c:v>
                </c:pt>
                <c:pt idx="12">
                  <c:v>170.45454545454547</c:v>
                </c:pt>
                <c:pt idx="13">
                  <c:v>230.06134969325154</c:v>
                </c:pt>
                <c:pt idx="14">
                  <c:v>255.10204081632654</c:v>
                </c:pt>
                <c:pt idx="15">
                  <c:v>271.73913043478262</c:v>
                </c:pt>
                <c:pt idx="16">
                  <c:v>382.65306122448976</c:v>
                </c:pt>
                <c:pt idx="17">
                  <c:v>436.04651162790697</c:v>
                </c:pt>
                <c:pt idx="18">
                  <c:v>500</c:v>
                </c:pt>
                <c:pt idx="19">
                  <c:v>506.75675675675677</c:v>
                </c:pt>
                <c:pt idx="20">
                  <c:v>513.69863013698637</c:v>
                </c:pt>
              </c:numCache>
            </c:numRef>
          </c:yVal>
          <c:smooth val="0"/>
          <c:extLst>
            <c:ext xmlns:c16="http://schemas.microsoft.com/office/drawing/2014/chart" uri="{C3380CC4-5D6E-409C-BE32-E72D297353CC}">
              <c16:uniqueId val="{00000003-3E23-4AB5-9F51-4E4B675FC38E}"/>
            </c:ext>
          </c:extLst>
        </c:ser>
        <c:ser>
          <c:idx val="3"/>
          <c:order val="4"/>
          <c:tx>
            <c:strRef>
              <c:f>GR1_Cons!$A$195</c:f>
              <c:strCache>
                <c:ptCount val="1"/>
                <c:pt idx="0">
                  <c:v>200 kg/m3</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WAW1_Cons!$E$143:$E$159</c:f>
              <c:numCache>
                <c:formatCode>General</c:formatCode>
                <c:ptCount val="17"/>
                <c:pt idx="1">
                  <c:v>60.000000195577741</c:v>
                </c:pt>
                <c:pt idx="2">
                  <c:v>299.99999972060323</c:v>
                </c:pt>
                <c:pt idx="3">
                  <c:v>420.00000011175871</c:v>
                </c:pt>
                <c:pt idx="4">
                  <c:v>600.00000006984919</c:v>
                </c:pt>
                <c:pt idx="5">
                  <c:v>899.99999979045242</c:v>
                </c:pt>
                <c:pt idx="6">
                  <c:v>1499.9999998603016</c:v>
                </c:pt>
                <c:pt idx="7">
                  <c:v>1800.0000002095476</c:v>
                </c:pt>
                <c:pt idx="8">
                  <c:v>3599.9999997904524</c:v>
                </c:pt>
                <c:pt idx="9">
                  <c:v>7079.9999998183921</c:v>
                </c:pt>
                <c:pt idx="10">
                  <c:v>10680.000000237487</c:v>
                </c:pt>
                <c:pt idx="11">
                  <c:v>14280.00000002794</c:v>
                </c:pt>
                <c:pt idx="12">
                  <c:v>71099.999999790452</c:v>
                </c:pt>
                <c:pt idx="13">
                  <c:v>161100.00000020955</c:v>
                </c:pt>
                <c:pt idx="14">
                  <c:v>419399.99999979045</c:v>
                </c:pt>
                <c:pt idx="15">
                  <c:v>504900</c:v>
                </c:pt>
                <c:pt idx="16">
                  <c:v>589499.99999979045</c:v>
                </c:pt>
              </c:numCache>
            </c:numRef>
          </c:xVal>
          <c:yVal>
            <c:numRef>
              <c:f>WAW1_Cons!$J$143:$J$159</c:f>
              <c:numCache>
                <c:formatCode>General</c:formatCode>
                <c:ptCount val="17"/>
                <c:pt idx="0">
                  <c:v>200</c:v>
                </c:pt>
                <c:pt idx="1">
                  <c:v>200</c:v>
                </c:pt>
                <c:pt idx="2">
                  <c:v>204.90463215258856</c:v>
                </c:pt>
                <c:pt idx="3">
                  <c:v>206.02739726027397</c:v>
                </c:pt>
                <c:pt idx="4">
                  <c:v>207.1625344352617</c:v>
                </c:pt>
                <c:pt idx="5">
                  <c:v>210.64425770308125</c:v>
                </c:pt>
                <c:pt idx="6">
                  <c:v>217.97101449275362</c:v>
                </c:pt>
                <c:pt idx="7">
                  <c:v>222.48520710059174</c:v>
                </c:pt>
                <c:pt idx="8">
                  <c:v>249.00662251655632</c:v>
                </c:pt>
                <c:pt idx="9">
                  <c:v>314.64435146443515</c:v>
                </c:pt>
                <c:pt idx="10">
                  <c:v>338.73873873873873</c:v>
                </c:pt>
                <c:pt idx="11">
                  <c:v>351.40186915887853</c:v>
                </c:pt>
                <c:pt idx="12">
                  <c:v>439.76608187134502</c:v>
                </c:pt>
                <c:pt idx="13">
                  <c:v>488.31168831168827</c:v>
                </c:pt>
                <c:pt idx="14">
                  <c:v>533.33333333333337</c:v>
                </c:pt>
                <c:pt idx="15">
                  <c:v>541.00719424460431</c:v>
                </c:pt>
                <c:pt idx="16">
                  <c:v>544.92753623188412</c:v>
                </c:pt>
              </c:numCache>
            </c:numRef>
          </c:yVal>
          <c:smooth val="0"/>
          <c:extLst>
            <c:ext xmlns:c16="http://schemas.microsoft.com/office/drawing/2014/chart" uri="{C3380CC4-5D6E-409C-BE32-E72D297353CC}">
              <c16:uniqueId val="{00000004-3E23-4AB5-9F51-4E4B675FC38E}"/>
            </c:ext>
          </c:extLst>
        </c:ser>
        <c:ser>
          <c:idx val="4"/>
          <c:order val="5"/>
          <c:tx>
            <c:strRef>
              <c:f>GR1_Cons!$A$196</c:f>
              <c:strCache>
                <c:ptCount val="1"/>
                <c:pt idx="0">
                  <c:v>300 kg/m3</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WAW1_Cons!$E$172:$E$186</c:f>
              <c:numCache>
                <c:formatCode>General</c:formatCode>
                <c:ptCount val="15"/>
                <c:pt idx="1">
                  <c:v>59.999999566935003</c:v>
                </c:pt>
                <c:pt idx="2">
                  <c:v>299.99999972060323</c:v>
                </c:pt>
                <c:pt idx="3">
                  <c:v>600.00000006984919</c:v>
                </c:pt>
                <c:pt idx="4">
                  <c:v>899.99999979045242</c:v>
                </c:pt>
                <c:pt idx="5">
                  <c:v>1799.9999995809048</c:v>
                </c:pt>
                <c:pt idx="6">
                  <c:v>3599.9999997904524</c:v>
                </c:pt>
                <c:pt idx="7">
                  <c:v>7199.9999995809048</c:v>
                </c:pt>
                <c:pt idx="8">
                  <c:v>10800</c:v>
                </c:pt>
                <c:pt idx="9">
                  <c:v>14399.999999790452</c:v>
                </c:pt>
                <c:pt idx="10">
                  <c:v>71219.999999552965</c:v>
                </c:pt>
                <c:pt idx="11">
                  <c:v>161219.99999997206</c:v>
                </c:pt>
                <c:pt idx="12">
                  <c:v>419519.99999955297</c:v>
                </c:pt>
                <c:pt idx="13">
                  <c:v>505019.99999976251</c:v>
                </c:pt>
                <c:pt idx="14">
                  <c:v>589619.99999955297</c:v>
                </c:pt>
              </c:numCache>
            </c:numRef>
          </c:xVal>
          <c:yVal>
            <c:numRef>
              <c:f>WAW1_Cons!$J$172:$J$186</c:f>
              <c:numCache>
                <c:formatCode>General</c:formatCode>
                <c:ptCount val="15"/>
                <c:pt idx="0">
                  <c:v>300</c:v>
                </c:pt>
                <c:pt idx="1">
                  <c:v>300</c:v>
                </c:pt>
                <c:pt idx="2">
                  <c:v>300</c:v>
                </c:pt>
                <c:pt idx="3">
                  <c:v>300</c:v>
                </c:pt>
                <c:pt idx="4">
                  <c:v>300</c:v>
                </c:pt>
                <c:pt idx="5">
                  <c:v>300.79999999999995</c:v>
                </c:pt>
                <c:pt idx="6">
                  <c:v>304.04312668463609</c:v>
                </c:pt>
                <c:pt idx="7">
                  <c:v>307.35694822888286</c:v>
                </c:pt>
                <c:pt idx="8">
                  <c:v>397.18309859154931</c:v>
                </c:pt>
                <c:pt idx="9">
                  <c:v>444.09448818897641</c:v>
                </c:pt>
                <c:pt idx="10">
                  <c:v>547.57281553398059</c:v>
                </c:pt>
                <c:pt idx="11">
                  <c:v>593.68421052631584</c:v>
                </c:pt>
                <c:pt idx="12">
                  <c:v>630.16759776536321</c:v>
                </c:pt>
                <c:pt idx="13">
                  <c:v>637.28813559322032</c:v>
                </c:pt>
                <c:pt idx="14">
                  <c:v>640.90909090909088</c:v>
                </c:pt>
              </c:numCache>
            </c:numRef>
          </c:yVal>
          <c:smooth val="0"/>
          <c:extLst>
            <c:ext xmlns:c16="http://schemas.microsoft.com/office/drawing/2014/chart" uri="{C3380CC4-5D6E-409C-BE32-E72D297353CC}">
              <c16:uniqueId val="{00000005-3E23-4AB5-9F51-4E4B675FC38E}"/>
            </c:ext>
          </c:extLst>
        </c:ser>
        <c:dLbls>
          <c:showLegendKey val="0"/>
          <c:showVal val="0"/>
          <c:showCatName val="0"/>
          <c:showSerName val="0"/>
          <c:showPercent val="0"/>
          <c:showBubbleSize val="0"/>
        </c:dLbls>
        <c:axId val="909220367"/>
        <c:axId val="909220783"/>
        <c:extLst>
          <c:ext xmlns:c15="http://schemas.microsoft.com/office/drawing/2012/chart" uri="{02D57815-91ED-43cb-92C2-25804820EDAC}">
            <c15:filteredScatterSeries>
              <c15:ser>
                <c:idx val="5"/>
                <c:order val="6"/>
                <c:tx>
                  <c:v>Gelling Point Line</c:v>
                </c:tx>
                <c:spPr>
                  <a:ln w="19050" cap="rnd">
                    <a:solidFill>
                      <a:schemeClr val="tx1"/>
                    </a:solidFill>
                    <a:prstDash val="dash"/>
                    <a:round/>
                  </a:ln>
                  <a:effectLst/>
                </c:spPr>
                <c:marker>
                  <c:symbol val="circle"/>
                  <c:size val="5"/>
                  <c:spPr>
                    <a:noFill/>
                    <a:ln w="9525">
                      <a:noFill/>
                    </a:ln>
                    <a:effectLst/>
                  </c:spPr>
                </c:marker>
                <c:xVal>
                  <c:numRef>
                    <c:extLst>
                      <c:ext uri="{02D57815-91ED-43cb-92C2-25804820EDAC}">
                        <c15:formulaRef>
                          <c15:sqref>GR1_Cons!$B$191:$B$196</c15:sqref>
                        </c15:formulaRef>
                      </c:ext>
                    </c:extLst>
                    <c:numCache>
                      <c:formatCode>General</c:formatCode>
                      <c:ptCount val="6"/>
                      <c:pt idx="0">
                        <c:v>600.00000006984919</c:v>
                      </c:pt>
                      <c:pt idx="1">
                        <c:v>1259.9999997066334</c:v>
                      </c:pt>
                      <c:pt idx="2">
                        <c:v>3599.9999997904524</c:v>
                      </c:pt>
                      <c:pt idx="3">
                        <c:v>6780.0000000977889</c:v>
                      </c:pt>
                      <c:pt idx="4">
                        <c:v>74580.000000447035</c:v>
                      </c:pt>
                    </c:numCache>
                  </c:numRef>
                </c:xVal>
                <c:yVal>
                  <c:numRef>
                    <c:extLst>
                      <c:ext uri="{02D57815-91ED-43cb-92C2-25804820EDAC}">
                        <c15:formulaRef>
                          <c15:sqref>GR1_Cons!$C$191:$C$196</c15:sqref>
                        </c15:formulaRef>
                      </c:ext>
                    </c:extLst>
                    <c:numCache>
                      <c:formatCode>General</c:formatCode>
                      <c:ptCount val="6"/>
                      <c:pt idx="0">
                        <c:v>11.111111111111112</c:v>
                      </c:pt>
                      <c:pt idx="1">
                        <c:v>21.428571428571431</c:v>
                      </c:pt>
                      <c:pt idx="2">
                        <c:v>38.133333333333333</c:v>
                      </c:pt>
                      <c:pt idx="3">
                        <c:v>47.466666666666669</c:v>
                      </c:pt>
                      <c:pt idx="4">
                        <c:v>60</c:v>
                      </c:pt>
                    </c:numCache>
                  </c:numRef>
                </c:yVal>
                <c:smooth val="0"/>
                <c:extLst>
                  <c:ext xmlns:c16="http://schemas.microsoft.com/office/drawing/2014/chart" uri="{C3380CC4-5D6E-409C-BE32-E72D297353CC}">
                    <c16:uniqueId val="{00000006-3E23-4AB5-9F51-4E4B675FC38E}"/>
                  </c:ext>
                </c:extLst>
              </c15:ser>
            </c15:filteredScatterSeries>
          </c:ext>
        </c:extLst>
      </c:scatterChart>
      <c:valAx>
        <c:axId val="909220367"/>
        <c:scaling>
          <c:logBase val="10"/>
          <c:orientation val="minMax"/>
          <c:min val="10"/>
        </c:scaling>
        <c:delete val="0"/>
        <c:axPos val="b"/>
        <c:majorGridlines>
          <c:spPr>
            <a:ln w="25400" cap="flat" cmpd="sng" algn="ctr">
              <a:solidFill>
                <a:schemeClr val="tx1"/>
              </a:solidFill>
              <a:round/>
            </a:ln>
            <a:effectLst/>
          </c:spPr>
        </c:majorGridlines>
        <c:minorGridlines>
          <c:spPr>
            <a:ln w="9525" cap="flat" cmpd="sng" algn="ctr">
              <a:gradFill flip="none" rotWithShape="1">
                <a:gsLst>
                  <a:gs pos="0">
                    <a:schemeClr val="bg1">
                      <a:lumMod val="75000"/>
                    </a:schemeClr>
                  </a:gs>
                  <a:gs pos="23000">
                    <a:schemeClr val="bg1">
                      <a:lumMod val="65000"/>
                    </a:schemeClr>
                  </a:gs>
                  <a:gs pos="69000">
                    <a:schemeClr val="bg1">
                      <a:lumMod val="50000"/>
                    </a:schemeClr>
                  </a:gs>
                  <a:gs pos="97000">
                    <a:schemeClr val="tx1">
                      <a:lumMod val="65000"/>
                      <a:lumOff val="35000"/>
                    </a:schemeClr>
                  </a:gs>
                </a:gsLst>
                <a:path path="circle">
                  <a:fillToRect l="100000" t="100000"/>
                </a:path>
                <a:tileRect r="-100000" b="-100000"/>
              </a:gradFill>
              <a:round/>
            </a:ln>
            <a:effectLst/>
          </c:spPr>
        </c:minorGridlines>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nl-NL" sz="1050">
                    <a:latin typeface="Segoe UI" panose="020B0502040204020203" pitchFamily="34" charset="0"/>
                    <a:cs typeface="Segoe UI" panose="020B0502040204020203" pitchFamily="34" charset="0"/>
                  </a:rPr>
                  <a:t>Time (s)</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crossAx val="909220783"/>
        <c:crosses val="autoZero"/>
        <c:crossBetween val="midCat"/>
        <c:majorUnit val="10"/>
        <c:minorUnit val="10"/>
      </c:valAx>
      <c:valAx>
        <c:axId val="909220783"/>
        <c:scaling>
          <c:orientation val="minMax"/>
          <c:max val="700"/>
          <c:min val="0"/>
        </c:scaling>
        <c:delete val="0"/>
        <c:axPos val="l"/>
        <c:majorGridlines>
          <c:spPr>
            <a:ln w="25400" cap="flat" cmpd="sng" algn="ctr">
              <a:solidFill>
                <a:schemeClr val="tx1"/>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nl-NL" sz="1050">
                    <a:latin typeface="Segoe UI" panose="020B0502040204020203" pitchFamily="34" charset="0"/>
                    <a:cs typeface="Segoe UI" panose="020B0502040204020203" pitchFamily="34" charset="0"/>
                  </a:rPr>
                  <a:t>Concentration</a:t>
                </a:r>
                <a:r>
                  <a:rPr lang="nl-NL" sz="1050" baseline="0">
                    <a:latin typeface="Segoe UI" panose="020B0502040204020203" pitchFamily="34" charset="0"/>
                    <a:cs typeface="Segoe UI" panose="020B0502040204020203" pitchFamily="34" charset="0"/>
                  </a:rPr>
                  <a:t> (kg/m</a:t>
                </a:r>
                <a:r>
                  <a:rPr lang="nl-NL" sz="1050" baseline="30000">
                    <a:latin typeface="Segoe UI" panose="020B0502040204020203" pitchFamily="34" charset="0"/>
                    <a:cs typeface="Segoe UI" panose="020B0502040204020203" pitchFamily="34" charset="0"/>
                  </a:rPr>
                  <a:t>3</a:t>
                </a:r>
                <a:r>
                  <a:rPr lang="nl-NL" sz="1050" baseline="0">
                    <a:latin typeface="Segoe UI" panose="020B0502040204020203" pitchFamily="34" charset="0"/>
                    <a:cs typeface="Segoe UI" panose="020B0502040204020203" pitchFamily="34" charset="0"/>
                  </a:rPr>
                  <a:t>)</a:t>
                </a:r>
                <a:endParaRPr lang="nl-NL" sz="1050">
                  <a:latin typeface="Segoe UI" panose="020B0502040204020203" pitchFamily="34" charset="0"/>
                  <a:cs typeface="Segoe UI" panose="020B0502040204020203" pitchFamily="34" charset="0"/>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crossAx val="909220367"/>
        <c:crossesAt val="1.0000000000000002E-2"/>
        <c:crossBetween val="midCat"/>
      </c:valAx>
      <c:spPr>
        <a:noFill/>
        <a:ln>
          <a:noFill/>
        </a:ln>
        <a:effectLst/>
      </c:spPr>
    </c:plotArea>
    <c:legend>
      <c:legendPos val="r"/>
      <c:layout>
        <c:manualLayout>
          <c:xMode val="edge"/>
          <c:yMode val="edge"/>
          <c:x val="9.4888558922070099E-2"/>
          <c:y val="4.9977440101557788E-2"/>
          <c:w val="0.24055541756268603"/>
          <c:h val="0.18676517832890505"/>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tx>
            <c:strRef>
              <c:f>GR1_Cons!$A$191</c:f>
              <c:strCache>
                <c:ptCount val="1"/>
                <c:pt idx="0">
                  <c:v>10 kg/m3</c:v>
                </c:pt>
              </c:strCache>
            </c:strRef>
          </c:tx>
          <c:spPr>
            <a:ln w="19050" cap="rnd">
              <a:solidFill>
                <a:srgbClr val="FF0000"/>
              </a:solidFill>
              <a:round/>
            </a:ln>
            <a:effectLst/>
          </c:spPr>
          <c:marker>
            <c:symbol val="circle"/>
            <c:size val="5"/>
            <c:spPr>
              <a:solidFill>
                <a:srgbClr val="FF0000"/>
              </a:solidFill>
              <a:ln w="9525">
                <a:solidFill>
                  <a:srgbClr val="FF0000"/>
                </a:solidFill>
              </a:ln>
              <a:effectLst/>
            </c:spPr>
          </c:marker>
          <c:xVal>
            <c:numRef>
              <c:f>BH1_Cons!$E$11:$E$31</c:f>
              <c:numCache>
                <c:formatCode>General</c:formatCode>
                <c:ptCount val="21"/>
                <c:pt idx="1">
                  <c:v>60.000000195577741</c:v>
                </c:pt>
                <c:pt idx="2">
                  <c:v>299.99999972060323</c:v>
                </c:pt>
                <c:pt idx="3">
                  <c:v>600.00000006984919</c:v>
                </c:pt>
                <c:pt idx="4">
                  <c:v>899.99999979045242</c:v>
                </c:pt>
                <c:pt idx="5">
                  <c:v>1200.0000001396984</c:v>
                </c:pt>
                <c:pt idx="6">
                  <c:v>1499.9999998603016</c:v>
                </c:pt>
                <c:pt idx="7">
                  <c:v>1800.0000002095476</c:v>
                </c:pt>
                <c:pt idx="8">
                  <c:v>2700</c:v>
                </c:pt>
                <c:pt idx="9">
                  <c:v>3599.9999997904524</c:v>
                </c:pt>
                <c:pt idx="10">
                  <c:v>7200.0000002095476</c:v>
                </c:pt>
                <c:pt idx="11">
                  <c:v>10800</c:v>
                </c:pt>
                <c:pt idx="12">
                  <c:v>14399.999999790452</c:v>
                </c:pt>
                <c:pt idx="13">
                  <c:v>18000.000000209548</c:v>
                </c:pt>
                <c:pt idx="14">
                  <c:v>21600</c:v>
                </c:pt>
                <c:pt idx="15">
                  <c:v>79199.999999790452</c:v>
                </c:pt>
                <c:pt idx="16">
                  <c:v>109800.00000020955</c:v>
                </c:pt>
                <c:pt idx="17">
                  <c:v>191999.9999997206</c:v>
                </c:pt>
                <c:pt idx="18">
                  <c:v>426600</c:v>
                </c:pt>
                <c:pt idx="19">
                  <c:v>511379.99999974854</c:v>
                </c:pt>
                <c:pt idx="20">
                  <c:v>597599.99999979045</c:v>
                </c:pt>
              </c:numCache>
            </c:numRef>
          </c:xVal>
          <c:yVal>
            <c:numRef>
              <c:f>BH1_Cons!$H$11:$H$31</c:f>
              <c:numCache>
                <c:formatCode>General</c:formatCode>
                <c:ptCount val="21"/>
                <c:pt idx="1">
                  <c:v>100</c:v>
                </c:pt>
                <c:pt idx="2">
                  <c:v>4.6511627906976747</c:v>
                </c:pt>
                <c:pt idx="3">
                  <c:v>3.0232558139534884</c:v>
                </c:pt>
                <c:pt idx="4">
                  <c:v>3.0232558139534884</c:v>
                </c:pt>
                <c:pt idx="5">
                  <c:v>3.2558139534883721</c:v>
                </c:pt>
                <c:pt idx="6">
                  <c:v>3.4883720930232558</c:v>
                </c:pt>
                <c:pt idx="7">
                  <c:v>3.4883720930232558</c:v>
                </c:pt>
                <c:pt idx="8">
                  <c:v>3.4883720930232558</c:v>
                </c:pt>
                <c:pt idx="9">
                  <c:v>3.6046511627906979</c:v>
                </c:pt>
                <c:pt idx="10">
                  <c:v>3.4883720930232558</c:v>
                </c:pt>
                <c:pt idx="11">
                  <c:v>3.4883720930232558</c:v>
                </c:pt>
                <c:pt idx="12">
                  <c:v>3.3720930232558137</c:v>
                </c:pt>
                <c:pt idx="13">
                  <c:v>3.3720930232558137</c:v>
                </c:pt>
                <c:pt idx="14">
                  <c:v>3.2558139534883721</c:v>
                </c:pt>
                <c:pt idx="15">
                  <c:v>3.0232558139534884</c:v>
                </c:pt>
                <c:pt idx="16">
                  <c:v>3.0232558139534884</c:v>
                </c:pt>
                <c:pt idx="17">
                  <c:v>2.7906976744186047</c:v>
                </c:pt>
                <c:pt idx="18">
                  <c:v>2.558139534883721</c:v>
                </c:pt>
                <c:pt idx="19">
                  <c:v>2.558139534883721</c:v>
                </c:pt>
                <c:pt idx="20">
                  <c:v>2.441860465116279</c:v>
                </c:pt>
              </c:numCache>
            </c:numRef>
          </c:yVal>
          <c:smooth val="0"/>
          <c:extLst>
            <c:ext xmlns:c16="http://schemas.microsoft.com/office/drawing/2014/chart" uri="{C3380CC4-5D6E-409C-BE32-E72D297353CC}">
              <c16:uniqueId val="{00000000-8298-4136-AC7B-0F6E24DEFB89}"/>
            </c:ext>
          </c:extLst>
        </c:ser>
        <c:ser>
          <c:idx val="0"/>
          <c:order val="1"/>
          <c:tx>
            <c:strRef>
              <c:f>GR1_Cons!$A$192</c:f>
              <c:strCache>
                <c:ptCount val="1"/>
                <c:pt idx="0">
                  <c:v>20 kg/m3</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BH1_Cons!$E$44:$E$66</c:f>
              <c:numCache>
                <c:formatCode>General</c:formatCode>
                <c:ptCount val="23"/>
                <c:pt idx="1">
                  <c:v>60.000000195577741</c:v>
                </c:pt>
                <c:pt idx="2">
                  <c:v>299.99999972060323</c:v>
                </c:pt>
                <c:pt idx="3">
                  <c:v>420.00000011175871</c:v>
                </c:pt>
                <c:pt idx="4">
                  <c:v>480.00000030733645</c:v>
                </c:pt>
                <c:pt idx="5">
                  <c:v>600.00000006984919</c:v>
                </c:pt>
                <c:pt idx="6">
                  <c:v>899.99999979045242</c:v>
                </c:pt>
                <c:pt idx="7">
                  <c:v>1200.0000001396984</c:v>
                </c:pt>
                <c:pt idx="8">
                  <c:v>1499.9999998603016</c:v>
                </c:pt>
                <c:pt idx="9">
                  <c:v>1800.0000002095476</c:v>
                </c:pt>
                <c:pt idx="10">
                  <c:v>2700</c:v>
                </c:pt>
                <c:pt idx="11">
                  <c:v>3599.9999997904524</c:v>
                </c:pt>
                <c:pt idx="12">
                  <c:v>7200.0000002095476</c:v>
                </c:pt>
                <c:pt idx="13">
                  <c:v>10800</c:v>
                </c:pt>
                <c:pt idx="14">
                  <c:v>14399.999999790452</c:v>
                </c:pt>
                <c:pt idx="15">
                  <c:v>18000.000000209548</c:v>
                </c:pt>
                <c:pt idx="16">
                  <c:v>21600</c:v>
                </c:pt>
                <c:pt idx="17">
                  <c:v>79199.999999790452</c:v>
                </c:pt>
                <c:pt idx="18">
                  <c:v>109800.00000020955</c:v>
                </c:pt>
                <c:pt idx="19">
                  <c:v>191999.9999997206</c:v>
                </c:pt>
                <c:pt idx="20">
                  <c:v>426600</c:v>
                </c:pt>
                <c:pt idx="21">
                  <c:v>511379.99999974854</c:v>
                </c:pt>
                <c:pt idx="22">
                  <c:v>597599.99999979045</c:v>
                </c:pt>
              </c:numCache>
            </c:numRef>
          </c:xVal>
          <c:yVal>
            <c:numRef>
              <c:f>BH1_Cons!$H$44:$H$66</c:f>
              <c:numCache>
                <c:formatCode>General</c:formatCode>
                <c:ptCount val="23"/>
                <c:pt idx="1">
                  <c:v>100</c:v>
                </c:pt>
                <c:pt idx="2">
                  <c:v>100</c:v>
                </c:pt>
                <c:pt idx="3">
                  <c:v>33.255813953488371</c:v>
                </c:pt>
                <c:pt idx="4">
                  <c:v>9.3023255813953494</c:v>
                </c:pt>
                <c:pt idx="5">
                  <c:v>7.2093023255813957</c:v>
                </c:pt>
                <c:pt idx="6">
                  <c:v>7.2093023255813957</c:v>
                </c:pt>
                <c:pt idx="7">
                  <c:v>6.9767441860465116</c:v>
                </c:pt>
                <c:pt idx="8">
                  <c:v>6.5116279069767442</c:v>
                </c:pt>
                <c:pt idx="9">
                  <c:v>6.279069767441861</c:v>
                </c:pt>
                <c:pt idx="10">
                  <c:v>6.162790697674418</c:v>
                </c:pt>
                <c:pt idx="11">
                  <c:v>5.8139534883720927</c:v>
                </c:pt>
                <c:pt idx="12">
                  <c:v>5.5813953488372094</c:v>
                </c:pt>
                <c:pt idx="13">
                  <c:v>5.3488372093023253</c:v>
                </c:pt>
                <c:pt idx="14">
                  <c:v>5.1162790697674421</c:v>
                </c:pt>
                <c:pt idx="15">
                  <c:v>4.8837209302325579</c:v>
                </c:pt>
                <c:pt idx="16">
                  <c:v>4.8837209302325579</c:v>
                </c:pt>
                <c:pt idx="17">
                  <c:v>4.6511627906976747</c:v>
                </c:pt>
                <c:pt idx="18">
                  <c:v>4.3023255813953494</c:v>
                </c:pt>
                <c:pt idx="19">
                  <c:v>4.0697674418604652</c:v>
                </c:pt>
                <c:pt idx="20">
                  <c:v>3.8372093023255811</c:v>
                </c:pt>
                <c:pt idx="21">
                  <c:v>3.7209302325581395</c:v>
                </c:pt>
                <c:pt idx="22">
                  <c:v>3.6046511627906979</c:v>
                </c:pt>
              </c:numCache>
            </c:numRef>
          </c:yVal>
          <c:smooth val="0"/>
          <c:extLst>
            <c:ext xmlns:c16="http://schemas.microsoft.com/office/drawing/2014/chart" uri="{C3380CC4-5D6E-409C-BE32-E72D297353CC}">
              <c16:uniqueId val="{00000001-8298-4136-AC7B-0F6E24DEFB89}"/>
            </c:ext>
          </c:extLst>
        </c:ser>
        <c:ser>
          <c:idx val="6"/>
          <c:order val="2"/>
          <c:tx>
            <c:strRef>
              <c:f>GR1_Cons!$A$193</c:f>
              <c:strCache>
                <c:ptCount val="1"/>
                <c:pt idx="0">
                  <c:v>50 kg/m3</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BH1_Cons!$E$79:$E$104</c:f>
              <c:numCache>
                <c:formatCode>General</c:formatCode>
                <c:ptCount val="26"/>
                <c:pt idx="1">
                  <c:v>60.000000195577741</c:v>
                </c:pt>
                <c:pt idx="2">
                  <c:v>179.99999995809048</c:v>
                </c:pt>
                <c:pt idx="3">
                  <c:v>299.99999972060323</c:v>
                </c:pt>
                <c:pt idx="4">
                  <c:v>480.00000030733645</c:v>
                </c:pt>
                <c:pt idx="5">
                  <c:v>600.00000006984919</c:v>
                </c:pt>
                <c:pt idx="6">
                  <c:v>719.99999983236194</c:v>
                </c:pt>
                <c:pt idx="7">
                  <c:v>899.99999979045242</c:v>
                </c:pt>
                <c:pt idx="8">
                  <c:v>1020.0000001816079</c:v>
                </c:pt>
                <c:pt idx="9">
                  <c:v>1200.0000001396984</c:v>
                </c:pt>
                <c:pt idx="10">
                  <c:v>1499.9999998603016</c:v>
                </c:pt>
                <c:pt idx="11">
                  <c:v>1800.0000002095476</c:v>
                </c:pt>
                <c:pt idx="12">
                  <c:v>2700</c:v>
                </c:pt>
                <c:pt idx="13">
                  <c:v>3599.9999997904524</c:v>
                </c:pt>
                <c:pt idx="14">
                  <c:v>7200.0000002095476</c:v>
                </c:pt>
                <c:pt idx="15">
                  <c:v>8999.9999997904524</c:v>
                </c:pt>
                <c:pt idx="16">
                  <c:v>10800</c:v>
                </c:pt>
                <c:pt idx="17">
                  <c:v>14399.999999790452</c:v>
                </c:pt>
                <c:pt idx="18">
                  <c:v>18000.000000209548</c:v>
                </c:pt>
                <c:pt idx="19">
                  <c:v>21600</c:v>
                </c:pt>
                <c:pt idx="20">
                  <c:v>79199.999999790452</c:v>
                </c:pt>
                <c:pt idx="21">
                  <c:v>109800.00000020955</c:v>
                </c:pt>
                <c:pt idx="22">
                  <c:v>191999.9999997206</c:v>
                </c:pt>
                <c:pt idx="23">
                  <c:v>426600</c:v>
                </c:pt>
                <c:pt idx="24">
                  <c:v>511379.99999974854</c:v>
                </c:pt>
                <c:pt idx="25">
                  <c:v>597599.99999979045</c:v>
                </c:pt>
              </c:numCache>
            </c:numRef>
          </c:xVal>
          <c:yVal>
            <c:numRef>
              <c:f>BH1_Cons!$H$79:$H$104</c:f>
              <c:numCache>
                <c:formatCode>General</c:formatCode>
                <c:ptCount val="26"/>
                <c:pt idx="1">
                  <c:v>98.598130841121517</c:v>
                </c:pt>
                <c:pt idx="2">
                  <c:v>84.345794392523374</c:v>
                </c:pt>
                <c:pt idx="3">
                  <c:v>83.878504672897208</c:v>
                </c:pt>
                <c:pt idx="4">
                  <c:v>74.299065420560751</c:v>
                </c:pt>
                <c:pt idx="5">
                  <c:v>60.280373831775705</c:v>
                </c:pt>
                <c:pt idx="6">
                  <c:v>51.168224299065422</c:v>
                </c:pt>
                <c:pt idx="7">
                  <c:v>43.22429906542056</c:v>
                </c:pt>
                <c:pt idx="8">
                  <c:v>34.813084112149532</c:v>
                </c:pt>
                <c:pt idx="9">
                  <c:v>29.90654205607477</c:v>
                </c:pt>
                <c:pt idx="10">
                  <c:v>26.168224299065418</c:v>
                </c:pt>
                <c:pt idx="11">
                  <c:v>22.429906542056074</c:v>
                </c:pt>
                <c:pt idx="12">
                  <c:v>21.028037383177573</c:v>
                </c:pt>
                <c:pt idx="13">
                  <c:v>16.355140186915889</c:v>
                </c:pt>
                <c:pt idx="14">
                  <c:v>14.7196261682243</c:v>
                </c:pt>
                <c:pt idx="15">
                  <c:v>13.785046728971965</c:v>
                </c:pt>
                <c:pt idx="16">
                  <c:v>12.616822429906543</c:v>
                </c:pt>
                <c:pt idx="17">
                  <c:v>11.682242990654206</c:v>
                </c:pt>
                <c:pt idx="18">
                  <c:v>11.214953271028037</c:v>
                </c:pt>
                <c:pt idx="19">
                  <c:v>10.864485981308412</c:v>
                </c:pt>
                <c:pt idx="20">
                  <c:v>9.3457943925233664</c:v>
                </c:pt>
                <c:pt idx="21">
                  <c:v>8.8785046728971952</c:v>
                </c:pt>
                <c:pt idx="22">
                  <c:v>8.4112149532710294</c:v>
                </c:pt>
                <c:pt idx="23">
                  <c:v>7.9439252336448609</c:v>
                </c:pt>
                <c:pt idx="24">
                  <c:v>7.8271028037383186</c:v>
                </c:pt>
                <c:pt idx="25">
                  <c:v>7.7102803738317753</c:v>
                </c:pt>
              </c:numCache>
            </c:numRef>
          </c:yVal>
          <c:smooth val="0"/>
          <c:extLst>
            <c:ext xmlns:c16="http://schemas.microsoft.com/office/drawing/2014/chart" uri="{C3380CC4-5D6E-409C-BE32-E72D297353CC}">
              <c16:uniqueId val="{00000002-8298-4136-AC7B-0F6E24DEFB89}"/>
            </c:ext>
          </c:extLst>
        </c:ser>
        <c:ser>
          <c:idx val="2"/>
          <c:order val="3"/>
          <c:tx>
            <c:strRef>
              <c:f>GR1_Cons!$A$194</c:f>
              <c:strCache>
                <c:ptCount val="1"/>
                <c:pt idx="0">
                  <c:v>100 kg/m3</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BH1_Cons!$E$117:$E$140</c:f>
              <c:numCache>
                <c:formatCode>General</c:formatCode>
                <c:ptCount val="24"/>
                <c:pt idx="1">
                  <c:v>60.000000195577741</c:v>
                </c:pt>
                <c:pt idx="2">
                  <c:v>120.00000039115548</c:v>
                </c:pt>
                <c:pt idx="3">
                  <c:v>300.00000034924597</c:v>
                </c:pt>
                <c:pt idx="4">
                  <c:v>420.00000011175871</c:v>
                </c:pt>
                <c:pt idx="5">
                  <c:v>600.00000006984919</c:v>
                </c:pt>
                <c:pt idx="6">
                  <c:v>840.00000022351742</c:v>
                </c:pt>
                <c:pt idx="7">
                  <c:v>1139.9999999441206</c:v>
                </c:pt>
                <c:pt idx="8">
                  <c:v>1800.0000002095476</c:v>
                </c:pt>
                <c:pt idx="9">
                  <c:v>2099.9999999301508</c:v>
                </c:pt>
                <c:pt idx="10">
                  <c:v>2700</c:v>
                </c:pt>
                <c:pt idx="11">
                  <c:v>3540.0000002235174</c:v>
                </c:pt>
                <c:pt idx="12">
                  <c:v>5339.9999998044223</c:v>
                </c:pt>
                <c:pt idx="13">
                  <c:v>7200.0000002095476</c:v>
                </c:pt>
                <c:pt idx="14">
                  <c:v>10800</c:v>
                </c:pt>
                <c:pt idx="15">
                  <c:v>14400.000000419095</c:v>
                </c:pt>
                <c:pt idx="16">
                  <c:v>18000.000000209548</c:v>
                </c:pt>
                <c:pt idx="17">
                  <c:v>21600</c:v>
                </c:pt>
                <c:pt idx="18">
                  <c:v>79619.999999902211</c:v>
                </c:pt>
                <c:pt idx="19">
                  <c:v>110220.00000032131</c:v>
                </c:pt>
                <c:pt idx="20">
                  <c:v>192419.99999983236</c:v>
                </c:pt>
                <c:pt idx="21">
                  <c:v>427020.00000011176</c:v>
                </c:pt>
                <c:pt idx="22">
                  <c:v>511799.9999998603</c:v>
                </c:pt>
                <c:pt idx="23">
                  <c:v>598019.99999990221</c:v>
                </c:pt>
              </c:numCache>
            </c:numRef>
          </c:xVal>
          <c:yVal>
            <c:numRef>
              <c:f>BH1_Cons!$H$117:$H$140</c:f>
              <c:numCache>
                <c:formatCode>General</c:formatCode>
                <c:ptCount val="24"/>
                <c:pt idx="1">
                  <c:v>97.663551401869171</c:v>
                </c:pt>
                <c:pt idx="2">
                  <c:v>94.859813084112147</c:v>
                </c:pt>
                <c:pt idx="3">
                  <c:v>89.953271028037392</c:v>
                </c:pt>
                <c:pt idx="4">
                  <c:v>85.981308411214954</c:v>
                </c:pt>
                <c:pt idx="5">
                  <c:v>82.00934579439253</c:v>
                </c:pt>
                <c:pt idx="6">
                  <c:v>76.168224299065429</c:v>
                </c:pt>
                <c:pt idx="7">
                  <c:v>67.523364485981304</c:v>
                </c:pt>
                <c:pt idx="8">
                  <c:v>58.177570093457945</c:v>
                </c:pt>
                <c:pt idx="9">
                  <c:v>52.10280373831776</c:v>
                </c:pt>
                <c:pt idx="10">
                  <c:v>45.093457943925237</c:v>
                </c:pt>
                <c:pt idx="11">
                  <c:v>36.68224299065421</c:v>
                </c:pt>
                <c:pt idx="12">
                  <c:v>30.841121495327101</c:v>
                </c:pt>
                <c:pt idx="13">
                  <c:v>28.271028037383179</c:v>
                </c:pt>
                <c:pt idx="14">
                  <c:v>25.467289719626169</c:v>
                </c:pt>
                <c:pt idx="15">
                  <c:v>22.897196261682247</c:v>
                </c:pt>
                <c:pt idx="16">
                  <c:v>22.196261682242994</c:v>
                </c:pt>
                <c:pt idx="17">
                  <c:v>21.845794392523366</c:v>
                </c:pt>
                <c:pt idx="18">
                  <c:v>17.523364485981311</c:v>
                </c:pt>
                <c:pt idx="19">
                  <c:v>16.588785046728972</c:v>
                </c:pt>
                <c:pt idx="20">
                  <c:v>15.420560747663551</c:v>
                </c:pt>
                <c:pt idx="21">
                  <c:v>14.953271028037385</c:v>
                </c:pt>
                <c:pt idx="22">
                  <c:v>14.7196261682243</c:v>
                </c:pt>
                <c:pt idx="23">
                  <c:v>14.485981308411217</c:v>
                </c:pt>
              </c:numCache>
            </c:numRef>
          </c:yVal>
          <c:smooth val="0"/>
          <c:extLst>
            <c:ext xmlns:c16="http://schemas.microsoft.com/office/drawing/2014/chart" uri="{C3380CC4-5D6E-409C-BE32-E72D297353CC}">
              <c16:uniqueId val="{00000003-8298-4136-AC7B-0F6E24DEFB89}"/>
            </c:ext>
          </c:extLst>
        </c:ser>
        <c:ser>
          <c:idx val="3"/>
          <c:order val="4"/>
          <c:tx>
            <c:strRef>
              <c:f>GR1_Cons!$A$195</c:f>
              <c:strCache>
                <c:ptCount val="1"/>
                <c:pt idx="0">
                  <c:v>200 kg/m3</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BH1_Cons!$E$153:$E$176</c:f>
              <c:numCache>
                <c:formatCode>General</c:formatCode>
                <c:ptCount val="24"/>
                <c:pt idx="1">
                  <c:v>60.000000195577741</c:v>
                </c:pt>
                <c:pt idx="2">
                  <c:v>120.00000039115548</c:v>
                </c:pt>
                <c:pt idx="3">
                  <c:v>300.00000034924597</c:v>
                </c:pt>
                <c:pt idx="4">
                  <c:v>420.00000011175871</c:v>
                </c:pt>
                <c:pt idx="5">
                  <c:v>600.00000006984919</c:v>
                </c:pt>
                <c:pt idx="6">
                  <c:v>900.00000041909516</c:v>
                </c:pt>
                <c:pt idx="7">
                  <c:v>1440.0000002933666</c:v>
                </c:pt>
                <c:pt idx="8">
                  <c:v>1800.0000002095476</c:v>
                </c:pt>
                <c:pt idx="9">
                  <c:v>2700</c:v>
                </c:pt>
                <c:pt idx="10">
                  <c:v>3600.0000004190952</c:v>
                </c:pt>
                <c:pt idx="11">
                  <c:v>5400</c:v>
                </c:pt>
                <c:pt idx="12">
                  <c:v>7200.0000002095476</c:v>
                </c:pt>
                <c:pt idx="13">
                  <c:v>10800</c:v>
                </c:pt>
                <c:pt idx="14">
                  <c:v>14400.000000419095</c:v>
                </c:pt>
                <c:pt idx="15">
                  <c:v>18000.000000209548</c:v>
                </c:pt>
                <c:pt idx="16">
                  <c:v>21600</c:v>
                </c:pt>
                <c:pt idx="17">
                  <c:v>24180.000000237487</c:v>
                </c:pt>
                <c:pt idx="18">
                  <c:v>79680.000000097789</c:v>
                </c:pt>
                <c:pt idx="19">
                  <c:v>110280.00000051688</c:v>
                </c:pt>
                <c:pt idx="20">
                  <c:v>192480.00000002794</c:v>
                </c:pt>
                <c:pt idx="21">
                  <c:v>427080.00000030734</c:v>
                </c:pt>
                <c:pt idx="22">
                  <c:v>511860.00000005588</c:v>
                </c:pt>
                <c:pt idx="23">
                  <c:v>598080.00000009779</c:v>
                </c:pt>
              </c:numCache>
            </c:numRef>
          </c:xVal>
          <c:yVal>
            <c:numRef>
              <c:f>BH1_Cons!$H$153:$H$176</c:f>
              <c:numCache>
                <c:formatCode>General</c:formatCode>
                <c:ptCount val="24"/>
                <c:pt idx="1">
                  <c:v>98.598130841121517</c:v>
                </c:pt>
                <c:pt idx="2">
                  <c:v>97.196261682243005</c:v>
                </c:pt>
                <c:pt idx="3">
                  <c:v>96.962616822429908</c:v>
                </c:pt>
                <c:pt idx="4">
                  <c:v>92.990654205607484</c:v>
                </c:pt>
                <c:pt idx="5">
                  <c:v>90.887850467289724</c:v>
                </c:pt>
                <c:pt idx="6">
                  <c:v>89.953271028037392</c:v>
                </c:pt>
                <c:pt idx="7">
                  <c:v>85.981308411214954</c:v>
                </c:pt>
                <c:pt idx="8">
                  <c:v>82.710280373831779</c:v>
                </c:pt>
                <c:pt idx="9">
                  <c:v>75.233644859813097</c:v>
                </c:pt>
                <c:pt idx="10">
                  <c:v>68.925233644859816</c:v>
                </c:pt>
                <c:pt idx="11">
                  <c:v>55.841121495327108</c:v>
                </c:pt>
                <c:pt idx="12">
                  <c:v>48.598130841121502</c:v>
                </c:pt>
                <c:pt idx="13">
                  <c:v>45.093457943925237</c:v>
                </c:pt>
                <c:pt idx="14">
                  <c:v>42.289719626168235</c:v>
                </c:pt>
                <c:pt idx="15">
                  <c:v>41.121495327102807</c:v>
                </c:pt>
                <c:pt idx="16">
                  <c:v>39.719626168224302</c:v>
                </c:pt>
                <c:pt idx="17">
                  <c:v>38.55140186915888</c:v>
                </c:pt>
                <c:pt idx="18">
                  <c:v>32.009345794392523</c:v>
                </c:pt>
                <c:pt idx="19">
                  <c:v>30.841121495327101</c:v>
                </c:pt>
                <c:pt idx="20">
                  <c:v>28.971962616822434</c:v>
                </c:pt>
                <c:pt idx="21">
                  <c:v>26.635514018691591</c:v>
                </c:pt>
                <c:pt idx="22">
                  <c:v>25.700934579439256</c:v>
                </c:pt>
                <c:pt idx="23">
                  <c:v>25.467289719626169</c:v>
                </c:pt>
              </c:numCache>
            </c:numRef>
          </c:yVal>
          <c:smooth val="0"/>
          <c:extLst>
            <c:ext xmlns:c16="http://schemas.microsoft.com/office/drawing/2014/chart" uri="{C3380CC4-5D6E-409C-BE32-E72D297353CC}">
              <c16:uniqueId val="{00000004-8298-4136-AC7B-0F6E24DEFB89}"/>
            </c:ext>
          </c:extLst>
        </c:ser>
        <c:ser>
          <c:idx val="4"/>
          <c:order val="5"/>
          <c:tx>
            <c:strRef>
              <c:f>GR1_Cons!$A$196</c:f>
              <c:strCache>
                <c:ptCount val="1"/>
                <c:pt idx="0">
                  <c:v>300 kg/m3</c:v>
                </c:pt>
              </c:strCache>
            </c:strRef>
          </c:tx>
          <c:spPr>
            <a:ln w="19050" cap="rnd">
              <a:solidFill>
                <a:schemeClr val="accent6"/>
              </a:solidFill>
              <a:round/>
            </a:ln>
            <a:effectLst/>
          </c:spPr>
          <c:marker>
            <c:symbol val="circle"/>
            <c:size val="5"/>
            <c:spPr>
              <a:solidFill>
                <a:schemeClr val="accent5"/>
              </a:solidFill>
              <a:ln w="9525">
                <a:solidFill>
                  <a:schemeClr val="accent5"/>
                </a:solidFill>
              </a:ln>
              <a:effectLst/>
            </c:spPr>
          </c:marker>
          <c:xVal>
            <c:numRef>
              <c:f>BH1_Cons!$E$189:$E$211</c:f>
              <c:numCache>
                <c:formatCode>General</c:formatCode>
                <c:ptCount val="23"/>
                <c:pt idx="1">
                  <c:v>59.999999566935003</c:v>
                </c:pt>
                <c:pt idx="2">
                  <c:v>119.99999976251274</c:v>
                </c:pt>
                <c:pt idx="3">
                  <c:v>299.99999972060323</c:v>
                </c:pt>
                <c:pt idx="4">
                  <c:v>600.00000006984919</c:v>
                </c:pt>
                <c:pt idx="5">
                  <c:v>899.99999979045242</c:v>
                </c:pt>
                <c:pt idx="6">
                  <c:v>1139.9999999441206</c:v>
                </c:pt>
                <c:pt idx="7">
                  <c:v>1799.9999995809048</c:v>
                </c:pt>
                <c:pt idx="8">
                  <c:v>2700</c:v>
                </c:pt>
                <c:pt idx="9">
                  <c:v>3659.9999999860302</c:v>
                </c:pt>
                <c:pt idx="10">
                  <c:v>5459.999999566935</c:v>
                </c:pt>
                <c:pt idx="11">
                  <c:v>7199.9999995809048</c:v>
                </c:pt>
                <c:pt idx="12">
                  <c:v>10800</c:v>
                </c:pt>
                <c:pt idx="13">
                  <c:v>14399.999999790452</c:v>
                </c:pt>
                <c:pt idx="14">
                  <c:v>17999.999999580905</c:v>
                </c:pt>
                <c:pt idx="15">
                  <c:v>21600</c:v>
                </c:pt>
                <c:pt idx="16">
                  <c:v>24239.999999804422</c:v>
                </c:pt>
                <c:pt idx="17">
                  <c:v>79739.999999664724</c:v>
                </c:pt>
                <c:pt idx="18">
                  <c:v>110340.00000008382</c:v>
                </c:pt>
                <c:pt idx="19">
                  <c:v>192539.99999959487</c:v>
                </c:pt>
                <c:pt idx="20">
                  <c:v>427139.99999987427</c:v>
                </c:pt>
                <c:pt idx="21">
                  <c:v>511919.99999962281</c:v>
                </c:pt>
                <c:pt idx="22">
                  <c:v>598139.99999966472</c:v>
                </c:pt>
              </c:numCache>
            </c:numRef>
          </c:xVal>
          <c:yVal>
            <c:numRef>
              <c:f>BH1_Cons!$H$189:$H$211</c:f>
              <c:numCache>
                <c:formatCode>General</c:formatCode>
                <c:ptCount val="23"/>
                <c:pt idx="1">
                  <c:v>100</c:v>
                </c:pt>
                <c:pt idx="2">
                  <c:v>98.829039812646371</c:v>
                </c:pt>
                <c:pt idx="3">
                  <c:v>97.892271662763449</c:v>
                </c:pt>
                <c:pt idx="4">
                  <c:v>96.955503512880554</c:v>
                </c:pt>
                <c:pt idx="5">
                  <c:v>95.550351288056191</c:v>
                </c:pt>
                <c:pt idx="6">
                  <c:v>93.208430913348934</c:v>
                </c:pt>
                <c:pt idx="7">
                  <c:v>91.100702576112397</c:v>
                </c:pt>
                <c:pt idx="8">
                  <c:v>85.948477751756442</c:v>
                </c:pt>
                <c:pt idx="9">
                  <c:v>81.264637002341928</c:v>
                </c:pt>
                <c:pt idx="10">
                  <c:v>74.473067915690862</c:v>
                </c:pt>
                <c:pt idx="11">
                  <c:v>63.93442622950819</c:v>
                </c:pt>
                <c:pt idx="12">
                  <c:v>59.71896955503513</c:v>
                </c:pt>
                <c:pt idx="13">
                  <c:v>56.674473067915685</c:v>
                </c:pt>
                <c:pt idx="14">
                  <c:v>55.503512880562056</c:v>
                </c:pt>
                <c:pt idx="15">
                  <c:v>53.629976580796246</c:v>
                </c:pt>
                <c:pt idx="16">
                  <c:v>52.927400468384079</c:v>
                </c:pt>
                <c:pt idx="17">
                  <c:v>46.604215456674467</c:v>
                </c:pt>
                <c:pt idx="18">
                  <c:v>43.793911007025756</c:v>
                </c:pt>
                <c:pt idx="19">
                  <c:v>41.686182669789225</c:v>
                </c:pt>
                <c:pt idx="20">
                  <c:v>38.875878220140514</c:v>
                </c:pt>
                <c:pt idx="21">
                  <c:v>38.173302107728333</c:v>
                </c:pt>
                <c:pt idx="22">
                  <c:v>37.939110070257613</c:v>
                </c:pt>
              </c:numCache>
            </c:numRef>
          </c:yVal>
          <c:smooth val="0"/>
          <c:extLst>
            <c:ext xmlns:c16="http://schemas.microsoft.com/office/drawing/2014/chart" uri="{C3380CC4-5D6E-409C-BE32-E72D297353CC}">
              <c16:uniqueId val="{00000005-8298-4136-AC7B-0F6E24DEFB89}"/>
            </c:ext>
          </c:extLst>
        </c:ser>
        <c:ser>
          <c:idx val="5"/>
          <c:order val="6"/>
          <c:tx>
            <c:v>Contraction point line</c:v>
          </c:tx>
          <c:spPr>
            <a:ln w="19050" cap="rnd">
              <a:solidFill>
                <a:schemeClr val="tx1"/>
              </a:solidFill>
              <a:prstDash val="dash"/>
              <a:round/>
            </a:ln>
            <a:effectLst/>
          </c:spPr>
          <c:marker>
            <c:symbol val="circle"/>
            <c:size val="5"/>
            <c:spPr>
              <a:noFill/>
              <a:ln w="9525">
                <a:noFill/>
              </a:ln>
              <a:effectLst/>
            </c:spPr>
          </c:marker>
          <c:xVal>
            <c:numRef>
              <c:f>BH1_Cons!$B$215:$B$220</c:f>
              <c:numCache>
                <c:formatCode>General</c:formatCode>
                <c:ptCount val="6"/>
                <c:pt idx="0">
                  <c:v>299.99999972060323</c:v>
                </c:pt>
                <c:pt idx="1">
                  <c:v>480.00000030733645</c:v>
                </c:pt>
                <c:pt idx="2">
                  <c:v>1800.0000002095476</c:v>
                </c:pt>
                <c:pt idx="3">
                  <c:v>3540.0000002235174</c:v>
                </c:pt>
                <c:pt idx="4">
                  <c:v>7200.0000002095476</c:v>
                </c:pt>
                <c:pt idx="5">
                  <c:v>7199.9999995809048</c:v>
                </c:pt>
              </c:numCache>
            </c:numRef>
          </c:xVal>
          <c:yVal>
            <c:numRef>
              <c:f>BH1_Cons!$C$215:$C$220</c:f>
              <c:numCache>
                <c:formatCode>General</c:formatCode>
                <c:ptCount val="6"/>
                <c:pt idx="0">
                  <c:v>4.6511627906976747</c:v>
                </c:pt>
                <c:pt idx="1">
                  <c:v>9.3023255813953494</c:v>
                </c:pt>
                <c:pt idx="2">
                  <c:v>22.429906542056074</c:v>
                </c:pt>
                <c:pt idx="3">
                  <c:v>36.68224299065421</c:v>
                </c:pt>
                <c:pt idx="4">
                  <c:v>48.598130841121502</c:v>
                </c:pt>
                <c:pt idx="5">
                  <c:v>63.93442622950819</c:v>
                </c:pt>
              </c:numCache>
            </c:numRef>
          </c:yVal>
          <c:smooth val="0"/>
          <c:extLst>
            <c:ext xmlns:c16="http://schemas.microsoft.com/office/drawing/2014/chart" uri="{C3380CC4-5D6E-409C-BE32-E72D297353CC}">
              <c16:uniqueId val="{00000006-8298-4136-AC7B-0F6E24DEFB89}"/>
            </c:ext>
          </c:extLst>
        </c:ser>
        <c:dLbls>
          <c:showLegendKey val="0"/>
          <c:showVal val="0"/>
          <c:showCatName val="0"/>
          <c:showSerName val="0"/>
          <c:showPercent val="0"/>
          <c:showBubbleSize val="0"/>
        </c:dLbls>
        <c:axId val="909220367"/>
        <c:axId val="909220783"/>
      </c:scatterChart>
      <c:valAx>
        <c:axId val="909220367"/>
        <c:scaling>
          <c:logBase val="10"/>
          <c:orientation val="minMax"/>
          <c:min val="10"/>
        </c:scaling>
        <c:delete val="0"/>
        <c:axPos val="b"/>
        <c:majorGridlines>
          <c:spPr>
            <a:ln w="25400" cap="flat" cmpd="sng" algn="ctr">
              <a:solidFill>
                <a:schemeClr val="tx1"/>
              </a:solidFill>
              <a:round/>
            </a:ln>
            <a:effectLst/>
          </c:spPr>
        </c:majorGridlines>
        <c:minorGridlines>
          <c:spPr>
            <a:ln w="9525" cap="flat" cmpd="sng" algn="ctr">
              <a:gradFill flip="none" rotWithShape="1">
                <a:gsLst>
                  <a:gs pos="0">
                    <a:schemeClr val="bg1">
                      <a:lumMod val="75000"/>
                    </a:schemeClr>
                  </a:gs>
                  <a:gs pos="23000">
                    <a:schemeClr val="bg1">
                      <a:lumMod val="65000"/>
                    </a:schemeClr>
                  </a:gs>
                  <a:gs pos="69000">
                    <a:schemeClr val="bg1">
                      <a:lumMod val="50000"/>
                    </a:schemeClr>
                  </a:gs>
                  <a:gs pos="97000">
                    <a:schemeClr val="tx1">
                      <a:lumMod val="65000"/>
                      <a:lumOff val="35000"/>
                    </a:schemeClr>
                  </a:gs>
                </a:gsLst>
                <a:path path="circle">
                  <a:fillToRect l="100000" t="100000"/>
                </a:path>
                <a:tileRect r="-100000" b="-100000"/>
              </a:gradFill>
              <a:round/>
            </a:ln>
            <a:effectLst/>
          </c:spPr>
        </c:minorGridlines>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nl-NL" sz="1050">
                    <a:latin typeface="Segoe UI" panose="020B0502040204020203" pitchFamily="34" charset="0"/>
                    <a:cs typeface="Segoe UI" panose="020B0502040204020203" pitchFamily="34" charset="0"/>
                  </a:rPr>
                  <a:t>Time (s)</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crossAx val="909220783"/>
        <c:crosses val="autoZero"/>
        <c:crossBetween val="midCat"/>
        <c:majorUnit val="10"/>
        <c:minorUnit val="10"/>
      </c:valAx>
      <c:valAx>
        <c:axId val="909220783"/>
        <c:scaling>
          <c:orientation val="minMax"/>
          <c:max val="105"/>
          <c:min val="0"/>
        </c:scaling>
        <c:delete val="0"/>
        <c:axPos val="l"/>
        <c:majorGridlines>
          <c:spPr>
            <a:ln w="25400" cap="flat" cmpd="sng" algn="ctr">
              <a:solidFill>
                <a:schemeClr val="tx1"/>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nl-NL" sz="1050">
                    <a:latin typeface="Segoe UI" panose="020B0502040204020203" pitchFamily="34" charset="0"/>
                    <a:cs typeface="Segoe UI" panose="020B0502040204020203" pitchFamily="34" charset="0"/>
                  </a:rPr>
                  <a:t>Ratio Sediment height/water height (%)</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crossAx val="909220367"/>
        <c:crossesAt val="1.0000000000000002E-2"/>
        <c:crossBetween val="midCat"/>
      </c:valAx>
      <c:spPr>
        <a:noFill/>
        <a:ln>
          <a:noFill/>
        </a:ln>
        <a:effectLst/>
      </c:spPr>
    </c:plotArea>
    <c:legend>
      <c:legendPos val="r"/>
      <c:layout>
        <c:manualLayout>
          <c:xMode val="edge"/>
          <c:yMode val="edge"/>
          <c:x val="9.488850970516613E-2"/>
          <c:y val="0.5161644186846196"/>
          <c:w val="0.20318775901341288"/>
          <c:h val="0.33522458811292138"/>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_rels/drawing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38100</xdr:rowOff>
    </xdr:from>
    <xdr:to>
      <xdr:col>9</xdr:col>
      <xdr:colOff>533400</xdr:colOff>
      <xdr:row>52</xdr:row>
      <xdr:rowOff>53340</xdr:rowOff>
    </xdr:to>
    <xdr:sp macro="" textlink="">
      <xdr:nvSpPr>
        <xdr:cNvPr id="2" name="TextBox 1">
          <a:extLst>
            <a:ext uri="{FF2B5EF4-FFF2-40B4-BE49-F238E27FC236}">
              <a16:creationId xmlns:a16="http://schemas.microsoft.com/office/drawing/2014/main" id="{6C93D56E-A86C-5B03-3C30-A31A855589E9}"/>
            </a:ext>
          </a:extLst>
        </xdr:cNvPr>
        <xdr:cNvSpPr txBox="1"/>
      </xdr:nvSpPr>
      <xdr:spPr>
        <a:xfrm>
          <a:off x="0" y="38100"/>
          <a:ext cx="6019800" cy="11109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MUSA</a:t>
          </a:r>
          <a:r>
            <a:rPr lang="en-US" sz="1400" baseline="0"/>
            <a:t> Database</a:t>
          </a:r>
        </a:p>
        <a:p>
          <a:endParaRPr lang="en-US" sz="1100" baseline="0"/>
        </a:p>
        <a:p>
          <a:r>
            <a:rPr lang="en-US" sz="1100" b="1" baseline="0"/>
            <a:t>Introduction</a:t>
          </a:r>
        </a:p>
        <a:p>
          <a:r>
            <a:rPr lang="en-US" sz="1100" baseline="0"/>
            <a:t>This excel file presents the data obtained during lab and field experiments in the MUSA project. The sheets contain data from different analyses or experiments. Below, the contents of each sheet is explained. For in-depth background information, please refer to the MUSA reports in the wiki: &lt;https://publicwiki.deltares.nl/display/TKIP/DEL112+-+MUSA&gt;</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Samples</a:t>
          </a:r>
        </a:p>
        <a:p>
          <a:r>
            <a:rPr lang="en-US" sz="1100">
              <a:solidFill>
                <a:schemeClr val="dk1"/>
              </a:solidFill>
              <a:effectLst/>
              <a:latin typeface="+mn-lt"/>
              <a:ea typeface="+mn-ea"/>
              <a:cs typeface="+mn-cs"/>
            </a:rPr>
            <a:t>The samples in this database were analyzed in various levels of detail. An overview of the collected samples and the</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analyses executed per sample is presented here. All the samples were characterized</a:t>
          </a:r>
          <a:r>
            <a:rPr lang="en-US" sz="1100" baseline="0">
              <a:solidFill>
                <a:schemeClr val="dk1"/>
              </a:solidFill>
              <a:effectLst/>
              <a:latin typeface="+mn-lt"/>
              <a:ea typeface="+mn-ea"/>
              <a:cs typeface="+mn-cs"/>
            </a:rPr>
            <a:t> at least about the %sand for a first exploratory investigation. The samples written in bolt are the samples which were selected (based on their characteristics) for further analyses and to be tested during the different phases of the MUSA project.  </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b="0">
              <a:solidFill>
                <a:sysClr val="windowText" lastClr="000000"/>
              </a:solidFill>
              <a:effectLst/>
              <a:latin typeface="+mn-lt"/>
              <a:ea typeface="+mn-ea"/>
              <a:cs typeface="+mn-cs"/>
            </a:rPr>
            <a:t>One can distinguish the samples in roughly 2 levels of detail: (1) overall samples and (2) main selected samples. The level of analyses increases towards the selected samples while the overall samples were characterized for a first exploratory investigation. </a:t>
          </a:r>
          <a:endParaRPr lang="en-NL" sz="1100" b="0">
            <a:solidFill>
              <a:sysClr val="windowText" lastClr="000000"/>
            </a:solidFill>
            <a:effectLst/>
            <a:latin typeface="+mn-lt"/>
            <a:ea typeface="+mn-ea"/>
            <a:cs typeface="+mn-cs"/>
          </a:endParaRPr>
        </a:p>
        <a:p>
          <a:endParaRPr lang="en-US" sz="1100" baseline="0"/>
        </a:p>
        <a:p>
          <a:r>
            <a:rPr lang="en-US" sz="1100" b="1" baseline="0"/>
            <a:t>Table of contents</a:t>
          </a:r>
        </a:p>
        <a:p>
          <a:r>
            <a:rPr lang="en-US" sz="1100"/>
            <a:t>1.</a:t>
          </a:r>
          <a:r>
            <a:rPr lang="en-US" sz="1100" baseline="0"/>
            <a:t> Locations</a:t>
          </a:r>
        </a:p>
        <a:p>
          <a:r>
            <a:rPr lang="en-US" sz="1100" baseline="0"/>
            <a:t>The overview of the main sampling locations. A collection of map is provided </a:t>
          </a:r>
          <a:r>
            <a:rPr lang="en-US" sz="1100" baseline="0">
              <a:solidFill>
                <a:schemeClr val="dk1"/>
              </a:solidFill>
              <a:effectLst/>
              <a:latin typeface="+mn-lt"/>
              <a:ea typeface="+mn-ea"/>
              <a:cs typeface="+mn-cs"/>
            </a:rPr>
            <a:t>for some locations in the Netherlands</a:t>
          </a:r>
          <a:r>
            <a:rPr lang="en-US" sz="1100" baseline="0"/>
            <a:t>. </a:t>
          </a:r>
        </a:p>
        <a:p>
          <a:endParaRPr lang="en-US" sz="1100" baseline="0"/>
        </a:p>
        <a:p>
          <a:r>
            <a:rPr lang="en-US" sz="1100" baseline="0"/>
            <a:t>2. Simple Grain Size</a:t>
          </a:r>
        </a:p>
        <a:p>
          <a:r>
            <a:rPr lang="en-US" sz="1100" baseline="0"/>
            <a:t>Grain size analyses (wet bulk density, dry bulk density, percentage of sand and percentage of mud) of the main surface samples. In addition, less analyses are displayed for the overall samples. </a:t>
          </a:r>
        </a:p>
        <a:p>
          <a:endParaRPr lang="en-US" sz="1100" baseline="0"/>
        </a:p>
        <a:p>
          <a:r>
            <a:rPr lang="en-US" sz="1100" baseline="0"/>
            <a:t>3. Detailed Grain Size</a:t>
          </a:r>
        </a:p>
        <a:p>
          <a:r>
            <a:rPr lang="en-US" sz="1100" baseline="0"/>
            <a:t>A detailed grainsize analyses, including the particle distribution over mud-sand ranges, is presented for the selected samples. Furthermore, the liquid and plasticity limits (Atterberg Limits), Plasticity Index and yieldstress values are shown.</a:t>
          </a:r>
        </a:p>
        <a:p>
          <a:endParaRPr lang="en-US" sz="1100" baseline="0"/>
        </a:p>
        <a:p>
          <a:r>
            <a:rPr lang="en-US" sz="1100" baseline="0"/>
            <a:t>4. Consolidation</a:t>
          </a:r>
        </a:p>
        <a:p>
          <a:r>
            <a:rPr lang="en-US" sz="1100" baseline="0"/>
            <a:t>A summary of the consolidation test results is provided together with the consolidation figures for the selected samples. Furthermore, a detailed summary of the consolidation tests executed with an initial dry density of 100 kg/m</a:t>
          </a:r>
          <a:r>
            <a:rPr lang="en-US" sz="1100" baseline="30000"/>
            <a:t>3</a:t>
          </a:r>
          <a:r>
            <a:rPr lang="en-US" sz="1100" baseline="0"/>
            <a:t> is provided. </a:t>
          </a:r>
        </a:p>
        <a:p>
          <a:endParaRPr lang="en-US" sz="1100" baseline="0"/>
        </a:p>
        <a:p>
          <a:r>
            <a:rPr lang="en-US" sz="1100" baseline="0"/>
            <a:t>5. XRD_Minerals</a:t>
          </a:r>
        </a:p>
        <a:p>
          <a:r>
            <a:rPr lang="en-US" sz="1100" baseline="0"/>
            <a:t>This sheet shows a table with the mineralogical composition and dominant mineral in each sample. </a:t>
          </a:r>
        </a:p>
        <a:p>
          <a:endParaRPr lang="en-US" sz="1100" baseline="0"/>
        </a:p>
        <a:p>
          <a:r>
            <a:rPr lang="en-US" sz="1100" baseline="0"/>
            <a:t>6. Small Flume Hydro Profiles</a:t>
          </a:r>
        </a:p>
        <a:p>
          <a:r>
            <a:rPr lang="en-US" sz="1100" baseline="0"/>
            <a:t>Velocity profiles over the depth for the small flume (current only). </a:t>
          </a:r>
        </a:p>
        <a:p>
          <a:endParaRPr lang="en-US" sz="1100" baseline="0"/>
        </a:p>
        <a:p>
          <a:r>
            <a:rPr lang="en-US" sz="1100" baseline="0"/>
            <a:t>7. Results Flume Phase 1A</a:t>
          </a:r>
        </a:p>
        <a:p>
          <a:r>
            <a:rPr lang="en-US" sz="1100" baseline="0"/>
            <a:t>Summary of the flume experiments executed in the small flume (current only) during Phase 1A. During this Phase remoulded (base) samples and remoulded samples diluted to a different density were tested. </a:t>
          </a:r>
        </a:p>
        <a:p>
          <a:endParaRPr lang="en-US" sz="1100" baseline="0"/>
        </a:p>
        <a:p>
          <a:r>
            <a:rPr lang="en-US" sz="1100" baseline="0"/>
            <a:t>8. Results Eromes Phase 1A</a:t>
          </a:r>
        </a:p>
        <a:p>
          <a:r>
            <a:rPr lang="en-US" sz="1100" baseline="0"/>
            <a:t>Summary of all the Eromes experiments executed during Phase 1A.</a:t>
          </a:r>
        </a:p>
        <a:p>
          <a:endParaRPr lang="en-US" sz="1100" baseline="0"/>
        </a:p>
        <a:p>
          <a:r>
            <a:rPr lang="en-US" sz="1100" baseline="0"/>
            <a:t>9.  Results Flume Phase 1B</a:t>
          </a:r>
        </a:p>
        <a:p>
          <a:r>
            <a:rPr lang="en-US" sz="1100" baseline="0"/>
            <a:t>Summary of all the flume experiments executed in the small flume (current only) during Phase 1B. In this phase roughness was added to the bed and deposited samples were tested. </a:t>
          </a:r>
        </a:p>
        <a:p>
          <a:endParaRPr lang="en-US" sz="1100" baseline="0"/>
        </a:p>
        <a:p>
          <a:r>
            <a:rPr lang="en-US" sz="1100" baseline="0"/>
            <a:t>10. Results Phase 1C</a:t>
          </a:r>
        </a:p>
        <a:p>
          <a:r>
            <a:rPr lang="en-US" sz="1100" baseline="0"/>
            <a:t>Summary of experiments to find the critical shear stress under both currents and waves.</a:t>
          </a:r>
        </a:p>
        <a:p>
          <a:endParaRPr lang="en-US" sz="1100" baseline="0"/>
        </a:p>
        <a:p>
          <a:r>
            <a:rPr lang="en-US" sz="1100" baseline="0"/>
            <a:t>11. Results Phase 1D</a:t>
          </a:r>
        </a:p>
        <a:p>
          <a:r>
            <a:rPr lang="en-US" sz="1100"/>
            <a:t>Summary of the flume experiments executed in the large flume (waves</a:t>
          </a:r>
          <a:r>
            <a:rPr lang="en-US" sz="1100" baseline="0"/>
            <a:t> and currents) during Phase 1D. </a:t>
          </a:r>
          <a:br>
            <a:rPr lang="en-US" sz="1100" baseline="0"/>
          </a:br>
          <a:r>
            <a:rPr lang="en-US" sz="1100" baseline="0"/>
            <a:t>NB. Phase 1D experiments were performed mostly with artifical sediment mixtures. Therefore, Phase 1D is absent in the Sample Overview. Please refer to the Phase 1D sheet for an overview of the used samples (sheet 11).</a:t>
          </a:r>
          <a:endParaRPr lang="en-NL" sz="1100"/>
        </a:p>
      </xdr:txBody>
    </xdr:sp>
    <xdr:clientData/>
  </xdr:twoCellAnchor>
  <xdr:twoCellAnchor>
    <xdr:from>
      <xdr:col>22</xdr:col>
      <xdr:colOff>266700</xdr:colOff>
      <xdr:row>1</xdr:row>
      <xdr:rowOff>295275</xdr:rowOff>
    </xdr:from>
    <xdr:to>
      <xdr:col>27</xdr:col>
      <xdr:colOff>200025</xdr:colOff>
      <xdr:row>27</xdr:row>
      <xdr:rowOff>28575</xdr:rowOff>
    </xdr:to>
    <xdr:sp macro="" textlink="">
      <xdr:nvSpPr>
        <xdr:cNvPr id="3" name="TextBox 2">
          <a:extLst>
            <a:ext uri="{FF2B5EF4-FFF2-40B4-BE49-F238E27FC236}">
              <a16:creationId xmlns:a16="http://schemas.microsoft.com/office/drawing/2014/main" id="{2444096F-94A3-8910-45CE-2A278FCF711A}"/>
            </a:ext>
          </a:extLst>
        </xdr:cNvPr>
        <xdr:cNvSpPr txBox="1"/>
      </xdr:nvSpPr>
      <xdr:spPr>
        <a:xfrm>
          <a:off x="14163675" y="485775"/>
          <a:ext cx="2981325" cy="496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4E3302"/>
              </a:solidFill>
              <a:effectLst/>
              <a:latin typeface="+mn-lt"/>
              <a:ea typeface="+mn-ea"/>
              <a:cs typeface="+mn-cs"/>
            </a:rPr>
            <a:t>Simple grainsize analyses: </a:t>
          </a:r>
          <a:r>
            <a:rPr lang="en-US" sz="1100" b="0" i="0" u="none" strike="noStrike">
              <a:solidFill>
                <a:schemeClr val="dk1"/>
              </a:solidFill>
              <a:effectLst/>
              <a:latin typeface="+mn-lt"/>
              <a:ea typeface="+mn-ea"/>
              <a:cs typeface="+mn-cs"/>
            </a:rPr>
            <a:t>Wet + dry bulk density, sand and mud percentage.</a:t>
          </a:r>
          <a:endParaRPr lang="en-US"/>
        </a:p>
        <a:p>
          <a:endParaRPr lang="en-US" sz="1100" b="0" i="0" u="none" strike="noStrike">
            <a:solidFill>
              <a:schemeClr val="dk1"/>
            </a:solidFill>
            <a:effectLst/>
            <a:latin typeface="+mn-lt"/>
            <a:ea typeface="+mn-ea"/>
            <a:cs typeface="+mn-cs"/>
          </a:endParaRPr>
        </a:p>
        <a:p>
          <a:r>
            <a:rPr lang="en-US" sz="1100" b="0" i="0" u="none" strike="noStrike">
              <a:solidFill>
                <a:srgbClr val="4E3302"/>
              </a:solidFill>
              <a:effectLst/>
              <a:latin typeface="+mn-lt"/>
              <a:ea typeface="+mn-ea"/>
              <a:cs typeface="+mn-cs"/>
            </a:rPr>
            <a:t>Detailed grainsize analyses: </a:t>
          </a:r>
          <a:r>
            <a:rPr lang="en-US" sz="1100" b="0" i="0" u="none" strike="noStrike">
              <a:solidFill>
                <a:schemeClr val="dk1"/>
              </a:solidFill>
              <a:effectLst/>
              <a:latin typeface="+mn-lt"/>
              <a:ea typeface="+mn-ea"/>
              <a:cs typeface="+mn-cs"/>
            </a:rPr>
            <a:t>d50, d90, % &lt; 8um, % &lt;2um</a:t>
          </a:r>
          <a:r>
            <a:rPr lang="en-US" sz="1100" b="0" i="0" u="none" strike="noStrike" baseline="0">
              <a:solidFill>
                <a:schemeClr val="dk1"/>
              </a:solidFill>
              <a:effectLst/>
              <a:latin typeface="+mn-lt"/>
              <a:ea typeface="+mn-ea"/>
              <a:cs typeface="+mn-cs"/>
            </a:rPr>
            <a:t>, </a:t>
          </a:r>
          <a:r>
            <a:rPr lang="en-US" sz="1100" b="0" i="0" u="none" strike="noStrike">
              <a:solidFill>
                <a:schemeClr val="dk1"/>
              </a:solidFill>
              <a:effectLst/>
              <a:latin typeface="+mn-lt"/>
              <a:ea typeface="+mn-ea"/>
              <a:cs typeface="+mn-cs"/>
            </a:rPr>
            <a:t> organic matter content, </a:t>
          </a:r>
          <a:r>
            <a:rPr lang="en-US" sz="1100" baseline="0">
              <a:solidFill>
                <a:schemeClr val="dk1"/>
              </a:solidFill>
              <a:effectLst/>
              <a:latin typeface="+mn-lt"/>
              <a:ea typeface="+mn-ea"/>
              <a:cs typeface="+mn-cs"/>
            </a:rPr>
            <a:t>liquid and plasticity limits (Atterberg Limits), Plasticity Index and yieldstress values</a:t>
          </a:r>
          <a:r>
            <a:rPr lang="en-US" sz="1100" b="0" i="0" u="none" strike="noStrike">
              <a:solidFill>
                <a:schemeClr val="dk1"/>
              </a:solidFill>
              <a:effectLst/>
              <a:latin typeface="+mn-lt"/>
              <a:ea typeface="+mn-ea"/>
              <a:cs typeface="+mn-cs"/>
            </a:rPr>
            <a:t>.</a:t>
          </a:r>
          <a:r>
            <a:rPr lang="en-US" sz="1100" b="0" i="0" u="none" strike="noStrike" baseline="0">
              <a:solidFill>
                <a:schemeClr val="dk1"/>
              </a:solidFill>
              <a:effectLst/>
              <a:latin typeface="+mn-lt"/>
              <a:ea typeface="+mn-ea"/>
              <a:cs typeface="+mn-cs"/>
            </a:rPr>
            <a:t> F</a:t>
          </a:r>
          <a:r>
            <a:rPr lang="en-US" sz="1100" b="0" i="0" u="none" strike="noStrike">
              <a:solidFill>
                <a:schemeClr val="dk1"/>
              </a:solidFill>
              <a:effectLst/>
              <a:latin typeface="+mn-lt"/>
              <a:ea typeface="+mn-ea"/>
              <a:cs typeface="+mn-cs"/>
            </a:rPr>
            <a:t>or several samples also a full grainsize curve is provided.  </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rgbClr val="4E3302"/>
              </a:solidFill>
              <a:effectLst/>
              <a:latin typeface="+mn-lt"/>
              <a:ea typeface="+mn-ea"/>
              <a:cs typeface="+mn-cs"/>
            </a:rPr>
            <a:t>Sub samples over depth: </a:t>
          </a:r>
          <a:r>
            <a:rPr lang="en-US" sz="1100" b="0" i="0" u="none" strike="noStrike">
              <a:solidFill>
                <a:schemeClr val="dk1"/>
              </a:solidFill>
              <a:effectLst/>
              <a:latin typeface="+mn-lt"/>
              <a:ea typeface="+mn-ea"/>
              <a:cs typeface="+mn-cs"/>
            </a:rPr>
            <a:t>Simple grainsize analyses is executed for</a:t>
          </a:r>
          <a:r>
            <a:rPr lang="en-US" sz="1100" b="0" i="0" u="none" strike="noStrike" baseline="0">
              <a:solidFill>
                <a:schemeClr val="dk1"/>
              </a:solidFill>
              <a:effectLst/>
              <a:latin typeface="+mn-lt"/>
              <a:ea typeface="+mn-ea"/>
              <a:cs typeface="+mn-cs"/>
            </a:rPr>
            <a:t> samples taken from different depths</a:t>
          </a:r>
          <a:r>
            <a:rPr lang="en-US" sz="1100" b="0" i="0" u="none" strike="noStrike">
              <a:solidFill>
                <a:schemeClr val="dk1"/>
              </a:solidFill>
              <a:effectLst/>
              <a:latin typeface="+mn-lt"/>
              <a:ea typeface="+mn-ea"/>
              <a:cs typeface="+mn-cs"/>
            </a:rPr>
            <a:t>.</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rgbClr val="4E3302"/>
              </a:solidFill>
              <a:effectLst/>
              <a:latin typeface="+mn-lt"/>
              <a:ea typeface="+mn-ea"/>
              <a:cs typeface="+mn-cs"/>
            </a:rPr>
            <a:t>Consolidation test: </a:t>
          </a:r>
          <a:r>
            <a:rPr lang="en-US" sz="1100" b="0" i="0" u="none" strike="noStrike">
              <a:solidFill>
                <a:schemeClr val="dk1"/>
              </a:solidFill>
              <a:effectLst/>
              <a:latin typeface="+mn-lt"/>
              <a:ea typeface="+mn-ea"/>
              <a:cs typeface="+mn-cs"/>
            </a:rPr>
            <a:t>For all the samples which are used in a flume experiment a consolidation test is executed in order to find the hindered settling velocity and contraction density and to see how the sample density changes over time.  </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rgbClr val="4E3302"/>
              </a:solidFill>
              <a:effectLst/>
              <a:latin typeface="+mn-lt"/>
              <a:ea typeface="+mn-ea"/>
              <a:cs typeface="+mn-cs"/>
            </a:rPr>
            <a:t>XRD Minerals: </a:t>
          </a:r>
          <a:r>
            <a:rPr lang="en-US" sz="1100" b="0" i="0" u="none" strike="noStrike">
              <a:solidFill>
                <a:schemeClr val="dk1"/>
              </a:solidFill>
              <a:effectLst/>
              <a:latin typeface="+mn-lt"/>
              <a:ea typeface="+mn-ea"/>
              <a:cs typeface="+mn-cs"/>
            </a:rPr>
            <a:t>For a small selection of samples the mineral composition is determined by Utrecht University. </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 </a:t>
          </a:r>
          <a:r>
            <a:rPr lang="en-US" sz="1100" b="0" i="1" u="none" strike="noStrike">
              <a:solidFill>
                <a:schemeClr val="dk1"/>
              </a:solidFill>
              <a:effectLst/>
              <a:latin typeface="+mn-lt"/>
              <a:ea typeface="+mn-ea"/>
              <a:cs typeface="+mn-cs"/>
            </a:rPr>
            <a:t>For these samples only part of the detailed grainsize analyses is carried out, because of specific interests. </a:t>
          </a:r>
          <a:r>
            <a:rPr lang="en-US" i="1"/>
            <a:t> </a:t>
          </a:r>
          <a:endParaRPr lang="en-NL" sz="1100" i="1"/>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1905</xdr:colOff>
      <xdr:row>24</xdr:row>
      <xdr:rowOff>186690</xdr:rowOff>
    </xdr:from>
    <xdr:to>
      <xdr:col>29</xdr:col>
      <xdr:colOff>342900</xdr:colOff>
      <xdr:row>46</xdr:row>
      <xdr:rowOff>155575</xdr:rowOff>
    </xdr:to>
    <xdr:pic>
      <xdr:nvPicPr>
        <xdr:cNvPr id="2" name="Picture 1">
          <a:extLst>
            <a:ext uri="{FF2B5EF4-FFF2-40B4-BE49-F238E27FC236}">
              <a16:creationId xmlns:a16="http://schemas.microsoft.com/office/drawing/2014/main" id="{D735F012-9A06-4C8B-9BFA-9631012EC41D}"/>
            </a:ext>
          </a:extLst>
        </xdr:cNvPr>
        <xdr:cNvPicPr/>
      </xdr:nvPicPr>
      <xdr:blipFill>
        <a:blip xmlns:r="http://schemas.openxmlformats.org/officeDocument/2006/relationships" r:embed="rId1"/>
        <a:stretch>
          <a:fillRect/>
        </a:stretch>
      </xdr:blipFill>
      <xdr:spPr>
        <a:xfrm>
          <a:off x="14441805" y="4758690"/>
          <a:ext cx="5827395" cy="4177665"/>
        </a:xfrm>
        <a:prstGeom prst="rect">
          <a:avLst/>
        </a:prstGeom>
      </xdr:spPr>
    </xdr:pic>
    <xdr:clientData/>
  </xdr:twoCellAnchor>
  <xdr:twoCellAnchor editAs="oneCell">
    <xdr:from>
      <xdr:col>9</xdr:col>
      <xdr:colOff>607695</xdr:colOff>
      <xdr:row>24</xdr:row>
      <xdr:rowOff>186690</xdr:rowOff>
    </xdr:from>
    <xdr:to>
      <xdr:col>19</xdr:col>
      <xdr:colOff>342900</xdr:colOff>
      <xdr:row>46</xdr:row>
      <xdr:rowOff>155988</xdr:rowOff>
    </xdr:to>
    <xdr:pic>
      <xdr:nvPicPr>
        <xdr:cNvPr id="3" name="Picture 2">
          <a:extLst>
            <a:ext uri="{FF2B5EF4-FFF2-40B4-BE49-F238E27FC236}">
              <a16:creationId xmlns:a16="http://schemas.microsoft.com/office/drawing/2014/main" id="{814A8FD7-38E1-4484-991A-415B0626AF74}"/>
            </a:ext>
          </a:extLst>
        </xdr:cNvPr>
        <xdr:cNvPicPr/>
      </xdr:nvPicPr>
      <xdr:blipFill>
        <a:blip xmlns:r="http://schemas.openxmlformats.org/officeDocument/2006/relationships" r:embed="rId2"/>
        <a:stretch>
          <a:fillRect/>
        </a:stretch>
      </xdr:blipFill>
      <xdr:spPr>
        <a:xfrm>
          <a:off x="8341995" y="4758690"/>
          <a:ext cx="5831205" cy="4169188"/>
        </a:xfrm>
        <a:prstGeom prst="rect">
          <a:avLst/>
        </a:prstGeom>
      </xdr:spPr>
    </xdr:pic>
    <xdr:clientData/>
  </xdr:twoCellAnchor>
  <xdr:twoCellAnchor editAs="oneCell">
    <xdr:from>
      <xdr:col>10</xdr:col>
      <xdr:colOff>66675</xdr:colOff>
      <xdr:row>3</xdr:row>
      <xdr:rowOff>38100</xdr:rowOff>
    </xdr:from>
    <xdr:to>
      <xdr:col>14</xdr:col>
      <xdr:colOff>378408</xdr:colOff>
      <xdr:row>23</xdr:row>
      <xdr:rowOff>116840</xdr:rowOff>
    </xdr:to>
    <xdr:pic>
      <xdr:nvPicPr>
        <xdr:cNvPr id="4" name="Picture 3">
          <a:extLst>
            <a:ext uri="{FF2B5EF4-FFF2-40B4-BE49-F238E27FC236}">
              <a16:creationId xmlns:a16="http://schemas.microsoft.com/office/drawing/2014/main" id="{D2D7343C-E0BC-4B76-841B-3265E5242F99}"/>
            </a:ext>
          </a:extLst>
        </xdr:cNvPr>
        <xdr:cNvPicPr/>
      </xdr:nvPicPr>
      <xdr:blipFill>
        <a:blip xmlns:r="http://schemas.openxmlformats.org/officeDocument/2006/relationships" r:embed="rId3"/>
        <a:stretch>
          <a:fillRect/>
        </a:stretch>
      </xdr:blipFill>
      <xdr:spPr>
        <a:xfrm>
          <a:off x="8410575" y="419100"/>
          <a:ext cx="2750133" cy="3905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33468</xdr:colOff>
      <xdr:row>5</xdr:row>
      <xdr:rowOff>10886</xdr:rowOff>
    </xdr:from>
    <xdr:to>
      <xdr:col>38</xdr:col>
      <xdr:colOff>555625</xdr:colOff>
      <xdr:row>26</xdr:row>
      <xdr:rowOff>174171</xdr:rowOff>
    </xdr:to>
    <xdr:graphicFrame macro="">
      <xdr:nvGraphicFramePr>
        <xdr:cNvPr id="2" name="Chart 1">
          <a:extLst>
            <a:ext uri="{FF2B5EF4-FFF2-40B4-BE49-F238E27FC236}">
              <a16:creationId xmlns:a16="http://schemas.microsoft.com/office/drawing/2014/main" id="{214FE4D6-0381-4045-96D2-BEB2AD9B66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47624</xdr:colOff>
      <xdr:row>29</xdr:row>
      <xdr:rowOff>25579</xdr:rowOff>
    </xdr:from>
    <xdr:to>
      <xdr:col>38</xdr:col>
      <xdr:colOff>569977</xdr:colOff>
      <xdr:row>52</xdr:row>
      <xdr:rowOff>127907</xdr:rowOff>
    </xdr:to>
    <xdr:graphicFrame macro="">
      <xdr:nvGraphicFramePr>
        <xdr:cNvPr id="4" name="Chart 3">
          <a:extLst>
            <a:ext uri="{FF2B5EF4-FFF2-40B4-BE49-F238E27FC236}">
              <a16:creationId xmlns:a16="http://schemas.microsoft.com/office/drawing/2014/main" id="{88FEF880-92E0-476E-8FBA-6B42C86A0C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24494</xdr:colOff>
      <xdr:row>5</xdr:row>
      <xdr:rowOff>65315</xdr:rowOff>
    </xdr:from>
    <xdr:to>
      <xdr:col>24</xdr:col>
      <xdr:colOff>570691</xdr:colOff>
      <xdr:row>27</xdr:row>
      <xdr:rowOff>32657</xdr:rowOff>
    </xdr:to>
    <xdr:graphicFrame macro="">
      <xdr:nvGraphicFramePr>
        <xdr:cNvPr id="5" name="Chart 4">
          <a:extLst>
            <a:ext uri="{FF2B5EF4-FFF2-40B4-BE49-F238E27FC236}">
              <a16:creationId xmlns:a16="http://schemas.microsoft.com/office/drawing/2014/main" id="{411826E6-476C-49AE-A017-ECE5481760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40</xdr:col>
      <xdr:colOff>24494</xdr:colOff>
      <xdr:row>29</xdr:row>
      <xdr:rowOff>0</xdr:rowOff>
    </xdr:from>
    <xdr:to>
      <xdr:col>52</xdr:col>
      <xdr:colOff>555626</xdr:colOff>
      <xdr:row>52</xdr:row>
      <xdr:rowOff>95252</xdr:rowOff>
    </xdr:to>
    <xdr:graphicFrame macro="">
      <xdr:nvGraphicFramePr>
        <xdr:cNvPr id="6" name="Chart 5">
          <a:extLst>
            <a:ext uri="{FF2B5EF4-FFF2-40B4-BE49-F238E27FC236}">
              <a16:creationId xmlns:a16="http://schemas.microsoft.com/office/drawing/2014/main" id="{DFB89CB7-0C78-43CB-8DC4-6BB97057B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40</xdr:col>
      <xdr:colOff>24494</xdr:colOff>
      <xdr:row>5</xdr:row>
      <xdr:rowOff>43543</xdr:rowOff>
    </xdr:from>
    <xdr:to>
      <xdr:col>52</xdr:col>
      <xdr:colOff>570691</xdr:colOff>
      <xdr:row>27</xdr:row>
      <xdr:rowOff>10885</xdr:rowOff>
    </xdr:to>
    <xdr:graphicFrame macro="">
      <xdr:nvGraphicFramePr>
        <xdr:cNvPr id="7" name="Chart 6">
          <a:extLst>
            <a:ext uri="{FF2B5EF4-FFF2-40B4-BE49-F238E27FC236}">
              <a16:creationId xmlns:a16="http://schemas.microsoft.com/office/drawing/2014/main" id="{9E10A5D5-1910-44D4-AC36-274B546E3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24494</xdr:colOff>
      <xdr:row>29</xdr:row>
      <xdr:rowOff>10886</xdr:rowOff>
    </xdr:from>
    <xdr:to>
      <xdr:col>24</xdr:col>
      <xdr:colOff>555626</xdr:colOff>
      <xdr:row>52</xdr:row>
      <xdr:rowOff>106138</xdr:rowOff>
    </xdr:to>
    <xdr:graphicFrame macro="">
      <xdr:nvGraphicFramePr>
        <xdr:cNvPr id="8" name="Chart 7">
          <a:extLst>
            <a:ext uri="{FF2B5EF4-FFF2-40B4-BE49-F238E27FC236}">
              <a16:creationId xmlns:a16="http://schemas.microsoft.com/office/drawing/2014/main" id="{0CEF551F-BAE6-4AB1-9BBA-94F65A9E70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24494</xdr:colOff>
      <xdr:row>58</xdr:row>
      <xdr:rowOff>31637</xdr:rowOff>
    </xdr:from>
    <xdr:to>
      <xdr:col>24</xdr:col>
      <xdr:colOff>570691</xdr:colOff>
      <xdr:row>79</xdr:row>
      <xdr:rowOff>189479</xdr:rowOff>
    </xdr:to>
    <xdr:graphicFrame macro="">
      <xdr:nvGraphicFramePr>
        <xdr:cNvPr id="9" name="Chart 8">
          <a:extLst>
            <a:ext uri="{FF2B5EF4-FFF2-40B4-BE49-F238E27FC236}">
              <a16:creationId xmlns:a16="http://schemas.microsoft.com/office/drawing/2014/main" id="{197B3BEB-F5C9-42DD-AC45-FA8BCF7371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13608</xdr:colOff>
      <xdr:row>82</xdr:row>
      <xdr:rowOff>47625</xdr:rowOff>
    </xdr:from>
    <xdr:to>
      <xdr:col>24</xdr:col>
      <xdr:colOff>577237</xdr:colOff>
      <xdr:row>106</xdr:row>
      <xdr:rowOff>142877</xdr:rowOff>
    </xdr:to>
    <xdr:graphicFrame macro="">
      <xdr:nvGraphicFramePr>
        <xdr:cNvPr id="10" name="Chart 9">
          <a:extLst>
            <a:ext uri="{FF2B5EF4-FFF2-40B4-BE49-F238E27FC236}">
              <a16:creationId xmlns:a16="http://schemas.microsoft.com/office/drawing/2014/main" id="{3BE71ADB-662B-4ACB-9FE0-CE0AC1D889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26</xdr:col>
      <xdr:colOff>24494</xdr:colOff>
      <xdr:row>58</xdr:row>
      <xdr:rowOff>43543</xdr:rowOff>
    </xdr:from>
    <xdr:to>
      <xdr:col>38</xdr:col>
      <xdr:colOff>570691</xdr:colOff>
      <xdr:row>80</xdr:row>
      <xdr:rowOff>10885</xdr:rowOff>
    </xdr:to>
    <xdr:graphicFrame macro="">
      <xdr:nvGraphicFramePr>
        <xdr:cNvPr id="11" name="Chart 10">
          <a:extLst>
            <a:ext uri="{FF2B5EF4-FFF2-40B4-BE49-F238E27FC236}">
              <a16:creationId xmlns:a16="http://schemas.microsoft.com/office/drawing/2014/main" id="{C33DA25A-DACA-47F6-AEC8-C8D44899BF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40</xdr:col>
      <xdr:colOff>24494</xdr:colOff>
      <xdr:row>58</xdr:row>
      <xdr:rowOff>43543</xdr:rowOff>
    </xdr:from>
    <xdr:to>
      <xdr:col>52</xdr:col>
      <xdr:colOff>570691</xdr:colOff>
      <xdr:row>80</xdr:row>
      <xdr:rowOff>10885</xdr:rowOff>
    </xdr:to>
    <xdr:graphicFrame macro="">
      <xdr:nvGraphicFramePr>
        <xdr:cNvPr id="13" name="Chart 12">
          <a:extLst>
            <a:ext uri="{FF2B5EF4-FFF2-40B4-BE49-F238E27FC236}">
              <a16:creationId xmlns:a16="http://schemas.microsoft.com/office/drawing/2014/main" id="{CE98F418-7184-4A9B-A80E-B68CB3389B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26</xdr:col>
      <xdr:colOff>21772</xdr:colOff>
      <xdr:row>82</xdr:row>
      <xdr:rowOff>54429</xdr:rowOff>
    </xdr:from>
    <xdr:to>
      <xdr:col>38</xdr:col>
      <xdr:colOff>555626</xdr:colOff>
      <xdr:row>106</xdr:row>
      <xdr:rowOff>149681</xdr:rowOff>
    </xdr:to>
    <xdr:graphicFrame macro="">
      <xdr:nvGraphicFramePr>
        <xdr:cNvPr id="16" name="Chart 15">
          <a:extLst>
            <a:ext uri="{FF2B5EF4-FFF2-40B4-BE49-F238E27FC236}">
              <a16:creationId xmlns:a16="http://schemas.microsoft.com/office/drawing/2014/main" id="{4CFF2560-67FD-43A1-A9BA-4B5E0091ED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40</xdr:col>
      <xdr:colOff>21772</xdr:colOff>
      <xdr:row>82</xdr:row>
      <xdr:rowOff>41502</xdr:rowOff>
    </xdr:from>
    <xdr:to>
      <xdr:col>52</xdr:col>
      <xdr:colOff>555625</xdr:colOff>
      <xdr:row>106</xdr:row>
      <xdr:rowOff>136754</xdr:rowOff>
    </xdr:to>
    <xdr:graphicFrame macro="">
      <xdr:nvGraphicFramePr>
        <xdr:cNvPr id="17" name="Chart 16">
          <a:extLst>
            <a:ext uri="{FF2B5EF4-FFF2-40B4-BE49-F238E27FC236}">
              <a16:creationId xmlns:a16="http://schemas.microsoft.com/office/drawing/2014/main" id="{C1804507-7D77-40FB-A4A2-8871C17649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33134</xdr:colOff>
      <xdr:row>136</xdr:row>
      <xdr:rowOff>87084</xdr:rowOff>
    </xdr:from>
    <xdr:to>
      <xdr:col>24</xdr:col>
      <xdr:colOff>547007</xdr:colOff>
      <xdr:row>159</xdr:row>
      <xdr:rowOff>161964</xdr:rowOff>
    </xdr:to>
    <xdr:graphicFrame macro="">
      <xdr:nvGraphicFramePr>
        <xdr:cNvPr id="15" name="Chart 14">
          <a:extLst>
            <a:ext uri="{FF2B5EF4-FFF2-40B4-BE49-F238E27FC236}">
              <a16:creationId xmlns:a16="http://schemas.microsoft.com/office/drawing/2014/main" id="{11BC4458-7F45-4349-9A2E-D883EC0E5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26</xdr:col>
      <xdr:colOff>11906</xdr:colOff>
      <xdr:row>112</xdr:row>
      <xdr:rowOff>35717</xdr:rowOff>
    </xdr:from>
    <xdr:to>
      <xdr:col>38</xdr:col>
      <xdr:colOff>571500</xdr:colOff>
      <xdr:row>134</xdr:row>
      <xdr:rowOff>95248</xdr:rowOff>
    </xdr:to>
    <xdr:graphicFrame macro="">
      <xdr:nvGraphicFramePr>
        <xdr:cNvPr id="20" name="Chart 19">
          <a:extLst>
            <a:ext uri="{FF2B5EF4-FFF2-40B4-BE49-F238E27FC236}">
              <a16:creationId xmlns:a16="http://schemas.microsoft.com/office/drawing/2014/main" id="{FA2381B1-952A-4FF0-A502-5A7050AB5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25083</xdr:colOff>
      <xdr:row>136</xdr:row>
      <xdr:rowOff>28122</xdr:rowOff>
    </xdr:from>
    <xdr:to>
      <xdr:col>38</xdr:col>
      <xdr:colOff>582136</xdr:colOff>
      <xdr:row>159</xdr:row>
      <xdr:rowOff>153357</xdr:rowOff>
    </xdr:to>
    <xdr:graphicFrame macro="">
      <xdr:nvGraphicFramePr>
        <xdr:cNvPr id="21" name="Chart 20">
          <a:extLst>
            <a:ext uri="{FF2B5EF4-FFF2-40B4-BE49-F238E27FC236}">
              <a16:creationId xmlns:a16="http://schemas.microsoft.com/office/drawing/2014/main" id="{E4C75B51-00C1-4E08-8761-3518CEA8D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40</xdr:col>
      <xdr:colOff>1</xdr:colOff>
      <xdr:row>112</xdr:row>
      <xdr:rowOff>0</xdr:rowOff>
    </xdr:from>
    <xdr:to>
      <xdr:col>52</xdr:col>
      <xdr:colOff>571501</xdr:colOff>
      <xdr:row>134</xdr:row>
      <xdr:rowOff>-1</xdr:rowOff>
    </xdr:to>
    <xdr:graphicFrame macro="">
      <xdr:nvGraphicFramePr>
        <xdr:cNvPr id="18" name="Chart 17">
          <a:extLst>
            <a:ext uri="{FF2B5EF4-FFF2-40B4-BE49-F238E27FC236}">
              <a16:creationId xmlns:a16="http://schemas.microsoft.com/office/drawing/2014/main" id="{310FF7EE-BCAD-47D2-8B6F-108B4B7572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40</xdr:col>
      <xdr:colOff>34516</xdr:colOff>
      <xdr:row>136</xdr:row>
      <xdr:rowOff>27215</xdr:rowOff>
    </xdr:from>
    <xdr:to>
      <xdr:col>52</xdr:col>
      <xdr:colOff>571500</xdr:colOff>
      <xdr:row>159</xdr:row>
      <xdr:rowOff>132385</xdr:rowOff>
    </xdr:to>
    <xdr:graphicFrame macro="">
      <xdr:nvGraphicFramePr>
        <xdr:cNvPr id="19" name="Chart 18">
          <a:extLst>
            <a:ext uri="{FF2B5EF4-FFF2-40B4-BE49-F238E27FC236}">
              <a16:creationId xmlns:a16="http://schemas.microsoft.com/office/drawing/2014/main" id="{7FDB0555-1B08-4321-8EA3-8923B57FC0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54</xdr:col>
      <xdr:colOff>19223</xdr:colOff>
      <xdr:row>5</xdr:row>
      <xdr:rowOff>0</xdr:rowOff>
    </xdr:from>
    <xdr:to>
      <xdr:col>66</xdr:col>
      <xdr:colOff>519545</xdr:colOff>
      <xdr:row>27</xdr:row>
      <xdr:rowOff>17319</xdr:rowOff>
    </xdr:to>
    <xdr:graphicFrame macro="">
      <xdr:nvGraphicFramePr>
        <xdr:cNvPr id="22" name="Chart 21">
          <a:extLst>
            <a:ext uri="{FF2B5EF4-FFF2-40B4-BE49-F238E27FC236}">
              <a16:creationId xmlns:a16="http://schemas.microsoft.com/office/drawing/2014/main" id="{5F60EC22-004C-4FDD-B314-1EA9E9021C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54</xdr:col>
      <xdr:colOff>73969</xdr:colOff>
      <xdr:row>29</xdr:row>
      <xdr:rowOff>2134</xdr:rowOff>
    </xdr:from>
    <xdr:to>
      <xdr:col>66</xdr:col>
      <xdr:colOff>569524</xdr:colOff>
      <xdr:row>52</xdr:row>
      <xdr:rowOff>132498</xdr:rowOff>
    </xdr:to>
    <xdr:graphicFrame macro="">
      <xdr:nvGraphicFramePr>
        <xdr:cNvPr id="23" name="Chart 22">
          <a:extLst>
            <a:ext uri="{FF2B5EF4-FFF2-40B4-BE49-F238E27FC236}">
              <a16:creationId xmlns:a16="http://schemas.microsoft.com/office/drawing/2014/main" id="{FF629AF8-287E-4493-B7E6-2CD79B5B9D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54</xdr:col>
      <xdr:colOff>16190</xdr:colOff>
      <xdr:row>112</xdr:row>
      <xdr:rowOff>31705</xdr:rowOff>
    </xdr:from>
    <xdr:to>
      <xdr:col>66</xdr:col>
      <xdr:colOff>517071</xdr:colOff>
      <xdr:row>134</xdr:row>
      <xdr:rowOff>85044</xdr:rowOff>
    </xdr:to>
    <xdr:graphicFrame macro="">
      <xdr:nvGraphicFramePr>
        <xdr:cNvPr id="26" name="Chart 25">
          <a:extLst>
            <a:ext uri="{FF2B5EF4-FFF2-40B4-BE49-F238E27FC236}">
              <a16:creationId xmlns:a16="http://schemas.microsoft.com/office/drawing/2014/main" id="{ACAB146C-00C5-4E1B-9B52-F0055EB456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54</xdr:col>
      <xdr:colOff>22450</xdr:colOff>
      <xdr:row>136</xdr:row>
      <xdr:rowOff>68037</xdr:rowOff>
    </xdr:from>
    <xdr:to>
      <xdr:col>66</xdr:col>
      <xdr:colOff>581100</xdr:colOff>
      <xdr:row>159</xdr:row>
      <xdr:rowOff>136455</xdr:rowOff>
    </xdr:to>
    <xdr:graphicFrame macro="">
      <xdr:nvGraphicFramePr>
        <xdr:cNvPr id="27" name="Chart 26">
          <a:extLst>
            <a:ext uri="{FF2B5EF4-FFF2-40B4-BE49-F238E27FC236}">
              <a16:creationId xmlns:a16="http://schemas.microsoft.com/office/drawing/2014/main" id="{3A24E672-4AE5-49C7-9B07-686578E4D5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16048</xdr:colOff>
      <xdr:row>165</xdr:row>
      <xdr:rowOff>15240</xdr:rowOff>
    </xdr:from>
    <xdr:to>
      <xdr:col>24</xdr:col>
      <xdr:colOff>580390</xdr:colOff>
      <xdr:row>188</xdr:row>
      <xdr:rowOff>14432</xdr:rowOff>
    </xdr:to>
    <xdr:graphicFrame macro="">
      <xdr:nvGraphicFramePr>
        <xdr:cNvPr id="28" name="Chart 27">
          <a:extLst>
            <a:ext uri="{FF2B5EF4-FFF2-40B4-BE49-F238E27FC236}">
              <a16:creationId xmlns:a16="http://schemas.microsoft.com/office/drawing/2014/main" id="{11FACED1-B306-4C23-A833-91C2F9DA3C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26396</xdr:colOff>
      <xdr:row>190</xdr:row>
      <xdr:rowOff>69273</xdr:rowOff>
    </xdr:from>
    <xdr:to>
      <xdr:col>24</xdr:col>
      <xdr:colOff>569868</xdr:colOff>
      <xdr:row>212</xdr:row>
      <xdr:rowOff>137482</xdr:rowOff>
    </xdr:to>
    <xdr:graphicFrame macro="">
      <xdr:nvGraphicFramePr>
        <xdr:cNvPr id="29" name="Chart 28">
          <a:extLst>
            <a:ext uri="{FF2B5EF4-FFF2-40B4-BE49-F238E27FC236}">
              <a16:creationId xmlns:a16="http://schemas.microsoft.com/office/drawing/2014/main" id="{B96B3C35-5FA3-498E-8975-33859A901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40</xdr:col>
      <xdr:colOff>23812</xdr:colOff>
      <xdr:row>165</xdr:row>
      <xdr:rowOff>0</xdr:rowOff>
    </xdr:from>
    <xdr:to>
      <xdr:col>52</xdr:col>
      <xdr:colOff>571499</xdr:colOff>
      <xdr:row>188</xdr:row>
      <xdr:rowOff>-1</xdr:rowOff>
    </xdr:to>
    <xdr:graphicFrame macro="">
      <xdr:nvGraphicFramePr>
        <xdr:cNvPr id="32" name="Chart 31">
          <a:extLst>
            <a:ext uri="{FF2B5EF4-FFF2-40B4-BE49-F238E27FC236}">
              <a16:creationId xmlns:a16="http://schemas.microsoft.com/office/drawing/2014/main" id="{669EE259-C376-41EB-96CD-C7C6306F2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40</xdr:col>
      <xdr:colOff>26395</xdr:colOff>
      <xdr:row>190</xdr:row>
      <xdr:rowOff>71437</xdr:rowOff>
    </xdr:from>
    <xdr:to>
      <xdr:col>52</xdr:col>
      <xdr:colOff>562924</xdr:colOff>
      <xdr:row>212</xdr:row>
      <xdr:rowOff>137516</xdr:rowOff>
    </xdr:to>
    <xdr:graphicFrame macro="">
      <xdr:nvGraphicFramePr>
        <xdr:cNvPr id="33" name="Chart 32">
          <a:extLst>
            <a:ext uri="{FF2B5EF4-FFF2-40B4-BE49-F238E27FC236}">
              <a16:creationId xmlns:a16="http://schemas.microsoft.com/office/drawing/2014/main" id="{43EA69FC-2DCE-4C9C-8F38-1C1D6DFF24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26</xdr:col>
      <xdr:colOff>22860</xdr:colOff>
      <xdr:row>165</xdr:row>
      <xdr:rowOff>26670</xdr:rowOff>
    </xdr:from>
    <xdr:to>
      <xdr:col>38</xdr:col>
      <xdr:colOff>560387</xdr:colOff>
      <xdr:row>188</xdr:row>
      <xdr:rowOff>4444</xdr:rowOff>
    </xdr:to>
    <xdr:graphicFrame macro="">
      <xdr:nvGraphicFramePr>
        <xdr:cNvPr id="34" name="Chart 33">
          <a:extLst>
            <a:ext uri="{FF2B5EF4-FFF2-40B4-BE49-F238E27FC236}">
              <a16:creationId xmlns:a16="http://schemas.microsoft.com/office/drawing/2014/main" id="{ABE84360-F222-450A-9DBC-295FE389F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26</xdr:col>
      <xdr:colOff>26396</xdr:colOff>
      <xdr:row>189</xdr:row>
      <xdr:rowOff>189452</xdr:rowOff>
    </xdr:from>
    <xdr:to>
      <xdr:col>38</xdr:col>
      <xdr:colOff>563169</xdr:colOff>
      <xdr:row>212</xdr:row>
      <xdr:rowOff>116728</xdr:rowOff>
    </xdr:to>
    <xdr:graphicFrame macro="">
      <xdr:nvGraphicFramePr>
        <xdr:cNvPr id="35" name="Chart 34">
          <a:extLst>
            <a:ext uri="{FF2B5EF4-FFF2-40B4-BE49-F238E27FC236}">
              <a16:creationId xmlns:a16="http://schemas.microsoft.com/office/drawing/2014/main" id="{2F459489-2F17-490F-B73E-A854B86F4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54</xdr:col>
      <xdr:colOff>22225</xdr:colOff>
      <xdr:row>58</xdr:row>
      <xdr:rowOff>40640</xdr:rowOff>
    </xdr:from>
    <xdr:to>
      <xdr:col>66</xdr:col>
      <xdr:colOff>590377</xdr:colOff>
      <xdr:row>80</xdr:row>
      <xdr:rowOff>40640</xdr:rowOff>
    </xdr:to>
    <xdr:graphicFrame macro="">
      <xdr:nvGraphicFramePr>
        <xdr:cNvPr id="38" name="Chart 37">
          <a:extLst>
            <a:ext uri="{FF2B5EF4-FFF2-40B4-BE49-F238E27FC236}">
              <a16:creationId xmlns:a16="http://schemas.microsoft.com/office/drawing/2014/main" id="{C4E1AFB0-3E00-47D9-948C-A75A498EBB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54</xdr:col>
      <xdr:colOff>21662</xdr:colOff>
      <xdr:row>82</xdr:row>
      <xdr:rowOff>133885</xdr:rowOff>
    </xdr:from>
    <xdr:to>
      <xdr:col>66</xdr:col>
      <xdr:colOff>562783</xdr:colOff>
      <xdr:row>106</xdr:row>
      <xdr:rowOff>130925</xdr:rowOff>
    </xdr:to>
    <xdr:graphicFrame macro="">
      <xdr:nvGraphicFramePr>
        <xdr:cNvPr id="39" name="Chart 38">
          <a:extLst>
            <a:ext uri="{FF2B5EF4-FFF2-40B4-BE49-F238E27FC236}">
              <a16:creationId xmlns:a16="http://schemas.microsoft.com/office/drawing/2014/main" id="{58EF43EE-A3DF-4C86-A753-0E2918429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12</xdr:col>
      <xdr:colOff>53815</xdr:colOff>
      <xdr:row>112</xdr:row>
      <xdr:rowOff>15717</xdr:rowOff>
    </xdr:from>
    <xdr:to>
      <xdr:col>24</xdr:col>
      <xdr:colOff>495300</xdr:colOff>
      <xdr:row>134</xdr:row>
      <xdr:rowOff>96678</xdr:rowOff>
    </xdr:to>
    <xdr:graphicFrame macro="">
      <xdr:nvGraphicFramePr>
        <xdr:cNvPr id="14" name="Chart 13">
          <a:extLst>
            <a:ext uri="{FF2B5EF4-FFF2-40B4-BE49-F238E27FC236}">
              <a16:creationId xmlns:a16="http://schemas.microsoft.com/office/drawing/2014/main" id="{E8EB03E5-8E35-487C-98C4-DA24C21A6C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11</xdr:col>
      <xdr:colOff>836723</xdr:colOff>
      <xdr:row>4</xdr:row>
      <xdr:rowOff>91279</xdr:rowOff>
    </xdr:from>
    <xdr:ext cx="802106" cy="185486"/>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F028C73F-D540-4D63-8406-834ADED39A12}"/>
                </a:ext>
              </a:extLst>
            </xdr:cNvPr>
            <xdr:cNvSpPr txBox="1"/>
          </xdr:nvSpPr>
          <xdr:spPr>
            <a:xfrm>
              <a:off x="8844912" y="1083317"/>
              <a:ext cx="802106" cy="1854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sSub>
                      <m:sSubPr>
                        <m:ctrlPr>
                          <a:rPr lang="en-NL" sz="1100" i="1">
                            <a:solidFill>
                              <a:schemeClr val="bg1"/>
                            </a:solidFill>
                            <a:latin typeface="Cambria Math" panose="02040503050406030204" pitchFamily="18" charset="0"/>
                          </a:rPr>
                        </m:ctrlPr>
                      </m:sSubPr>
                      <m:e>
                        <m:r>
                          <a:rPr lang="el-GR" sz="1100" i="1">
                            <a:solidFill>
                              <a:schemeClr val="bg1"/>
                            </a:solidFill>
                            <a:latin typeface="Cambria Math" panose="02040503050406030204" pitchFamily="18" charset="0"/>
                          </a:rPr>
                          <m:t>𝜏</m:t>
                        </m:r>
                      </m:e>
                      <m:sub>
                        <m:r>
                          <a:rPr lang="nl-NL" sz="1100" i="1">
                            <a:solidFill>
                              <a:schemeClr val="bg1"/>
                            </a:solidFill>
                            <a:latin typeface="Cambria Math" panose="02040503050406030204" pitchFamily="18" charset="0"/>
                          </a:rPr>
                          <m:t>𝑐</m:t>
                        </m:r>
                        <m:r>
                          <a:rPr lang="nl-NL" sz="1100" i="1">
                            <a:solidFill>
                              <a:schemeClr val="bg1"/>
                            </a:solidFill>
                            <a:effectLst/>
                            <a:latin typeface="Cambria Math" panose="02040503050406030204" pitchFamily="18" charset="0"/>
                            <a:ea typeface="+mn-ea"/>
                            <a:cs typeface="+mn-cs"/>
                          </a:rPr>
                          <m:t>𝑟</m:t>
                        </m:r>
                        <m:r>
                          <a:rPr lang="en-GB" sz="1100" b="0" i="1">
                            <a:solidFill>
                              <a:schemeClr val="bg1"/>
                            </a:solidFill>
                            <a:effectLst/>
                            <a:latin typeface="Cambria Math" panose="02040503050406030204" pitchFamily="18" charset="0"/>
                            <a:ea typeface="+mn-ea"/>
                            <a:cs typeface="+mn-cs"/>
                          </a:rPr>
                          <m:t>,</m:t>
                        </m:r>
                        <m:r>
                          <a:rPr lang="en-GB" sz="1100" b="0" i="1">
                            <a:solidFill>
                              <a:schemeClr val="bg1"/>
                            </a:solidFill>
                            <a:effectLst/>
                            <a:latin typeface="Cambria Math" panose="02040503050406030204" pitchFamily="18" charset="0"/>
                            <a:ea typeface="+mn-ea"/>
                            <a:cs typeface="+mn-cs"/>
                          </a:rPr>
                          <m:t>𝑚𝑒</m:t>
                        </m:r>
                      </m:sub>
                    </m:sSub>
                  </m:oMath>
                </m:oMathPara>
              </a14:m>
              <a:endParaRPr lang="en-NL" sz="1100" i="1"/>
            </a:p>
          </xdr:txBody>
        </xdr:sp>
      </mc:Choice>
      <mc:Fallback xmlns="">
        <xdr:sp macro="" textlink="">
          <xdr:nvSpPr>
            <xdr:cNvPr id="4" name="TextBox 3">
              <a:extLst>
                <a:ext uri="{FF2B5EF4-FFF2-40B4-BE49-F238E27FC236}">
                  <a16:creationId xmlns:a16="http://schemas.microsoft.com/office/drawing/2014/main" id="{F028C73F-D540-4D63-8406-834ADED39A12}"/>
                </a:ext>
              </a:extLst>
            </xdr:cNvPr>
            <xdr:cNvSpPr txBox="1"/>
          </xdr:nvSpPr>
          <xdr:spPr>
            <a:xfrm>
              <a:off x="8844912" y="1083317"/>
              <a:ext cx="802106" cy="1854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100" i="0">
                  <a:solidFill>
                    <a:schemeClr val="bg1"/>
                  </a:solidFill>
                  <a:latin typeface="Cambria Math" panose="02040503050406030204" pitchFamily="18" charset="0"/>
                </a:rPr>
                <a:t>𝜏</a:t>
              </a:r>
              <a:r>
                <a:rPr lang="en-NL" sz="1100" i="0">
                  <a:solidFill>
                    <a:schemeClr val="bg1"/>
                  </a:solidFill>
                  <a:latin typeface="Cambria Math" panose="02040503050406030204" pitchFamily="18" charset="0"/>
                </a:rPr>
                <a:t>_(</a:t>
              </a:r>
              <a:r>
                <a:rPr lang="nl-NL" sz="1100" i="0">
                  <a:solidFill>
                    <a:schemeClr val="bg1"/>
                  </a:solidFill>
                  <a:latin typeface="Cambria Math" panose="02040503050406030204" pitchFamily="18" charset="0"/>
                </a:rPr>
                <a:t>𝑐</a:t>
              </a:r>
              <a:r>
                <a:rPr lang="nl-NL" sz="1100" i="0">
                  <a:solidFill>
                    <a:schemeClr val="bg1"/>
                  </a:solidFill>
                  <a:effectLst/>
                  <a:latin typeface="Cambria Math" panose="02040503050406030204" pitchFamily="18" charset="0"/>
                  <a:ea typeface="+mn-ea"/>
                  <a:cs typeface="+mn-cs"/>
                </a:rPr>
                <a:t>𝑟</a:t>
              </a:r>
              <a:r>
                <a:rPr lang="en-GB" sz="1100" b="0" i="0">
                  <a:solidFill>
                    <a:schemeClr val="bg1"/>
                  </a:solidFill>
                  <a:effectLst/>
                  <a:latin typeface="Cambria Math" panose="02040503050406030204" pitchFamily="18" charset="0"/>
                  <a:ea typeface="+mn-ea"/>
                  <a:cs typeface="+mn-cs"/>
                </a:rPr>
                <a:t>,𝑚𝑒</a:t>
              </a:r>
              <a:r>
                <a:rPr lang="en-NL" sz="1100" b="0" i="0">
                  <a:solidFill>
                    <a:schemeClr val="bg1"/>
                  </a:solidFill>
                  <a:effectLst/>
                  <a:latin typeface="Cambria Math" panose="02040503050406030204" pitchFamily="18" charset="0"/>
                  <a:ea typeface="+mn-ea"/>
                  <a:cs typeface="+mn-cs"/>
                </a:rPr>
                <a:t>)</a:t>
              </a:r>
              <a:endParaRPr lang="en-NL" sz="1100" i="1"/>
            </a:p>
          </xdr:txBody>
        </xdr:sp>
      </mc:Fallback>
    </mc:AlternateContent>
    <xdr:clientData/>
  </xdr:oneCellAnchor>
  <xdr:oneCellAnchor>
    <xdr:from>
      <xdr:col>10</xdr:col>
      <xdr:colOff>980497</xdr:colOff>
      <xdr:row>4</xdr:row>
      <xdr:rowOff>79076</xdr:rowOff>
    </xdr:from>
    <xdr:ext cx="826517" cy="190500"/>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D5D4C764-9258-4E35-B7EA-B48DE6150FDC}"/>
                </a:ext>
              </a:extLst>
            </xdr:cNvPr>
            <xdr:cNvSpPr txBox="1"/>
          </xdr:nvSpPr>
          <xdr:spPr>
            <a:xfrm>
              <a:off x="8003837" y="1071114"/>
              <a:ext cx="826517"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sSub>
                      <m:sSubPr>
                        <m:ctrlPr>
                          <a:rPr lang="en-NL" sz="1100" i="1">
                            <a:solidFill>
                              <a:schemeClr val="bg1"/>
                            </a:solidFill>
                            <a:latin typeface="Cambria Math" panose="02040503050406030204" pitchFamily="18" charset="0"/>
                          </a:rPr>
                        </m:ctrlPr>
                      </m:sSubPr>
                      <m:e>
                        <m:r>
                          <a:rPr lang="el-GR" sz="1100" i="1">
                            <a:solidFill>
                              <a:schemeClr val="bg1"/>
                            </a:solidFill>
                            <a:latin typeface="Cambria Math" panose="02040503050406030204" pitchFamily="18" charset="0"/>
                          </a:rPr>
                          <m:t>𝜏</m:t>
                        </m:r>
                      </m:e>
                      <m:sub>
                        <m:r>
                          <a:rPr lang="nl-NL" sz="1100" i="1">
                            <a:solidFill>
                              <a:schemeClr val="bg1"/>
                            </a:solidFill>
                            <a:latin typeface="Cambria Math" panose="02040503050406030204" pitchFamily="18" charset="0"/>
                          </a:rPr>
                          <m:t>𝑐</m:t>
                        </m:r>
                        <m:r>
                          <a:rPr lang="nl-NL" sz="1100" i="1">
                            <a:solidFill>
                              <a:schemeClr val="bg1"/>
                            </a:solidFill>
                            <a:effectLst/>
                            <a:latin typeface="Cambria Math" panose="02040503050406030204" pitchFamily="18" charset="0"/>
                            <a:ea typeface="+mn-ea"/>
                            <a:cs typeface="+mn-cs"/>
                          </a:rPr>
                          <m:t>𝑟</m:t>
                        </m:r>
                        <m:r>
                          <a:rPr lang="en-GB" sz="1100" b="0" i="1">
                            <a:solidFill>
                              <a:schemeClr val="bg1"/>
                            </a:solidFill>
                            <a:effectLst/>
                            <a:latin typeface="Cambria Math" panose="02040503050406030204" pitchFamily="18" charset="0"/>
                            <a:ea typeface="+mn-ea"/>
                            <a:cs typeface="+mn-cs"/>
                          </a:rPr>
                          <m:t>,</m:t>
                        </m:r>
                        <m:r>
                          <a:rPr lang="en-GB" sz="1100" b="0" i="1">
                            <a:solidFill>
                              <a:schemeClr val="bg1"/>
                            </a:solidFill>
                            <a:effectLst/>
                            <a:latin typeface="Cambria Math" panose="02040503050406030204" pitchFamily="18" charset="0"/>
                            <a:ea typeface="+mn-ea"/>
                            <a:cs typeface="+mn-cs"/>
                          </a:rPr>
                          <m:t>𝑠𝑒</m:t>
                        </m:r>
                      </m:sub>
                    </m:sSub>
                  </m:oMath>
                </m:oMathPara>
              </a14:m>
              <a:endParaRPr lang="en-NL" sz="1100" i="1"/>
            </a:p>
          </xdr:txBody>
        </xdr:sp>
      </mc:Choice>
      <mc:Fallback xmlns="">
        <xdr:sp macro="" textlink="">
          <xdr:nvSpPr>
            <xdr:cNvPr id="5" name="TextBox 4">
              <a:extLst>
                <a:ext uri="{FF2B5EF4-FFF2-40B4-BE49-F238E27FC236}">
                  <a16:creationId xmlns:a16="http://schemas.microsoft.com/office/drawing/2014/main" id="{D5D4C764-9258-4E35-B7EA-B48DE6150FDC}"/>
                </a:ext>
              </a:extLst>
            </xdr:cNvPr>
            <xdr:cNvSpPr txBox="1"/>
          </xdr:nvSpPr>
          <xdr:spPr>
            <a:xfrm>
              <a:off x="8003837" y="1071114"/>
              <a:ext cx="826517"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100" i="0">
                  <a:solidFill>
                    <a:schemeClr val="bg1"/>
                  </a:solidFill>
                  <a:latin typeface="Cambria Math" panose="02040503050406030204" pitchFamily="18" charset="0"/>
                </a:rPr>
                <a:t>𝜏</a:t>
              </a:r>
              <a:r>
                <a:rPr lang="en-NL" sz="1100" i="0">
                  <a:solidFill>
                    <a:schemeClr val="bg1"/>
                  </a:solidFill>
                  <a:latin typeface="Cambria Math" panose="02040503050406030204" pitchFamily="18" charset="0"/>
                </a:rPr>
                <a:t>_(</a:t>
              </a:r>
              <a:r>
                <a:rPr lang="nl-NL" sz="1100" i="0">
                  <a:solidFill>
                    <a:schemeClr val="bg1"/>
                  </a:solidFill>
                  <a:latin typeface="Cambria Math" panose="02040503050406030204" pitchFamily="18" charset="0"/>
                </a:rPr>
                <a:t>𝑐</a:t>
              </a:r>
              <a:r>
                <a:rPr lang="nl-NL" sz="1100" i="0">
                  <a:solidFill>
                    <a:schemeClr val="bg1"/>
                  </a:solidFill>
                  <a:effectLst/>
                  <a:latin typeface="Cambria Math" panose="02040503050406030204" pitchFamily="18" charset="0"/>
                  <a:ea typeface="+mn-ea"/>
                  <a:cs typeface="+mn-cs"/>
                </a:rPr>
                <a:t>𝑟</a:t>
              </a:r>
              <a:r>
                <a:rPr lang="en-GB" sz="1100" b="0" i="0">
                  <a:solidFill>
                    <a:schemeClr val="bg1"/>
                  </a:solidFill>
                  <a:effectLst/>
                  <a:latin typeface="Cambria Math" panose="02040503050406030204" pitchFamily="18" charset="0"/>
                  <a:ea typeface="+mn-ea"/>
                  <a:cs typeface="+mn-cs"/>
                </a:rPr>
                <a:t>,𝑠𝑒</a:t>
              </a:r>
              <a:r>
                <a:rPr lang="en-NL" sz="1100" b="0" i="0">
                  <a:solidFill>
                    <a:schemeClr val="bg1"/>
                  </a:solidFill>
                  <a:effectLst/>
                  <a:latin typeface="Cambria Math" panose="02040503050406030204" pitchFamily="18" charset="0"/>
                  <a:ea typeface="+mn-ea"/>
                  <a:cs typeface="+mn-cs"/>
                </a:rPr>
                <a:t>)</a:t>
              </a:r>
              <a:endParaRPr lang="en-NL" sz="1100" i="1"/>
            </a:p>
          </xdr:txBody>
        </xdr:sp>
      </mc:Fallback>
    </mc:AlternateContent>
    <xdr:clientData/>
  </xdr:oneCellAnchor>
  <xdr:oneCellAnchor>
    <xdr:from>
      <xdr:col>9</xdr:col>
      <xdr:colOff>743778</xdr:colOff>
      <xdr:row>14</xdr:row>
      <xdr:rowOff>180561</xdr:rowOff>
    </xdr:from>
    <xdr:ext cx="65" cy="172227"/>
    <xdr:sp macro="" textlink="">
      <xdr:nvSpPr>
        <xdr:cNvPr id="6" name="TextBox 5">
          <a:extLst>
            <a:ext uri="{FF2B5EF4-FFF2-40B4-BE49-F238E27FC236}">
              <a16:creationId xmlns:a16="http://schemas.microsoft.com/office/drawing/2014/main" id="{80A507B7-D118-4DEC-A03D-67A7F5B0AA86}"/>
            </a:ext>
          </a:extLst>
        </xdr:cNvPr>
        <xdr:cNvSpPr txBox="1"/>
      </xdr:nvSpPr>
      <xdr:spPr>
        <a:xfrm>
          <a:off x="7262191" y="273160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NL"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10</xdr:col>
      <xdr:colOff>836723</xdr:colOff>
      <xdr:row>3</xdr:row>
      <xdr:rowOff>91279</xdr:rowOff>
    </xdr:from>
    <xdr:ext cx="802106" cy="185486"/>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428F380-3D3E-4399-A3C6-96E69FAE47AC}"/>
                </a:ext>
              </a:extLst>
            </xdr:cNvPr>
            <xdr:cNvSpPr txBox="1"/>
          </xdr:nvSpPr>
          <xdr:spPr>
            <a:xfrm>
              <a:off x="10095023" y="723739"/>
              <a:ext cx="802106" cy="1854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sSub>
                      <m:sSubPr>
                        <m:ctrlPr>
                          <a:rPr lang="en-NL" sz="1100" i="1">
                            <a:solidFill>
                              <a:schemeClr val="bg1"/>
                            </a:solidFill>
                            <a:latin typeface="Cambria Math" panose="02040503050406030204" pitchFamily="18" charset="0"/>
                          </a:rPr>
                        </m:ctrlPr>
                      </m:sSubPr>
                      <m:e>
                        <m:r>
                          <a:rPr lang="el-GR" sz="1100" i="1">
                            <a:solidFill>
                              <a:schemeClr val="bg1"/>
                            </a:solidFill>
                            <a:latin typeface="Cambria Math" panose="02040503050406030204" pitchFamily="18" charset="0"/>
                          </a:rPr>
                          <m:t>𝜏</m:t>
                        </m:r>
                      </m:e>
                      <m:sub>
                        <m:r>
                          <a:rPr lang="nl-NL" sz="1100" i="1">
                            <a:solidFill>
                              <a:schemeClr val="bg1"/>
                            </a:solidFill>
                            <a:latin typeface="Cambria Math" panose="02040503050406030204" pitchFamily="18" charset="0"/>
                          </a:rPr>
                          <m:t>𝑐</m:t>
                        </m:r>
                        <m:r>
                          <a:rPr lang="nl-NL" sz="1100" i="1">
                            <a:solidFill>
                              <a:schemeClr val="bg1"/>
                            </a:solidFill>
                            <a:effectLst/>
                            <a:latin typeface="Cambria Math" panose="02040503050406030204" pitchFamily="18" charset="0"/>
                            <a:ea typeface="+mn-ea"/>
                            <a:cs typeface="+mn-cs"/>
                          </a:rPr>
                          <m:t>𝑟</m:t>
                        </m:r>
                        <m:r>
                          <a:rPr lang="en-GB" sz="1100" b="0" i="1">
                            <a:solidFill>
                              <a:schemeClr val="bg1"/>
                            </a:solidFill>
                            <a:effectLst/>
                            <a:latin typeface="Cambria Math" panose="02040503050406030204" pitchFamily="18" charset="0"/>
                            <a:ea typeface="+mn-ea"/>
                            <a:cs typeface="+mn-cs"/>
                          </a:rPr>
                          <m:t>,</m:t>
                        </m:r>
                        <m:r>
                          <a:rPr lang="en-GB" sz="1100" b="0" i="1">
                            <a:solidFill>
                              <a:schemeClr val="bg1"/>
                            </a:solidFill>
                            <a:effectLst/>
                            <a:latin typeface="Cambria Math" panose="02040503050406030204" pitchFamily="18" charset="0"/>
                            <a:ea typeface="+mn-ea"/>
                            <a:cs typeface="+mn-cs"/>
                          </a:rPr>
                          <m:t>𝑚𝑒</m:t>
                        </m:r>
                      </m:sub>
                    </m:sSub>
                  </m:oMath>
                </m:oMathPara>
              </a14:m>
              <a:endParaRPr lang="en-NL" sz="1100" i="1"/>
            </a:p>
          </xdr:txBody>
        </xdr:sp>
      </mc:Choice>
      <mc:Fallback xmlns="">
        <xdr:sp macro="" textlink="">
          <xdr:nvSpPr>
            <xdr:cNvPr id="4" name="TextBox 3">
              <a:extLst>
                <a:ext uri="{FF2B5EF4-FFF2-40B4-BE49-F238E27FC236}">
                  <a16:creationId xmlns:a16="http://schemas.microsoft.com/office/drawing/2014/main" id="{B428F380-3D3E-4399-A3C6-96E69FAE47AC}"/>
                </a:ext>
              </a:extLst>
            </xdr:cNvPr>
            <xdr:cNvSpPr txBox="1"/>
          </xdr:nvSpPr>
          <xdr:spPr>
            <a:xfrm>
              <a:off x="10095023" y="723739"/>
              <a:ext cx="802106" cy="1854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100" i="0">
                  <a:solidFill>
                    <a:schemeClr val="bg1"/>
                  </a:solidFill>
                  <a:latin typeface="Cambria Math" panose="02040503050406030204" pitchFamily="18" charset="0"/>
                </a:rPr>
                <a:t>𝜏</a:t>
              </a:r>
              <a:r>
                <a:rPr lang="en-NL" sz="1100" i="0">
                  <a:solidFill>
                    <a:schemeClr val="bg1"/>
                  </a:solidFill>
                  <a:latin typeface="Cambria Math" panose="02040503050406030204" pitchFamily="18" charset="0"/>
                </a:rPr>
                <a:t>_(</a:t>
              </a:r>
              <a:r>
                <a:rPr lang="nl-NL" sz="1100" i="0">
                  <a:solidFill>
                    <a:schemeClr val="bg1"/>
                  </a:solidFill>
                  <a:latin typeface="Cambria Math" panose="02040503050406030204" pitchFamily="18" charset="0"/>
                </a:rPr>
                <a:t>𝑐</a:t>
              </a:r>
              <a:r>
                <a:rPr lang="nl-NL" sz="1100" i="0">
                  <a:solidFill>
                    <a:schemeClr val="bg1"/>
                  </a:solidFill>
                  <a:effectLst/>
                  <a:latin typeface="Cambria Math" panose="02040503050406030204" pitchFamily="18" charset="0"/>
                  <a:ea typeface="+mn-ea"/>
                  <a:cs typeface="+mn-cs"/>
                </a:rPr>
                <a:t>𝑟</a:t>
              </a:r>
              <a:r>
                <a:rPr lang="en-GB" sz="1100" b="0" i="0">
                  <a:solidFill>
                    <a:schemeClr val="bg1"/>
                  </a:solidFill>
                  <a:effectLst/>
                  <a:latin typeface="Cambria Math" panose="02040503050406030204" pitchFamily="18" charset="0"/>
                  <a:ea typeface="+mn-ea"/>
                  <a:cs typeface="+mn-cs"/>
                </a:rPr>
                <a:t>,𝑚𝑒</a:t>
              </a:r>
              <a:r>
                <a:rPr lang="en-NL" sz="1100" b="0" i="0">
                  <a:solidFill>
                    <a:schemeClr val="bg1"/>
                  </a:solidFill>
                  <a:effectLst/>
                  <a:latin typeface="Cambria Math" panose="02040503050406030204" pitchFamily="18" charset="0"/>
                  <a:ea typeface="+mn-ea"/>
                  <a:cs typeface="+mn-cs"/>
                </a:rPr>
                <a:t>)</a:t>
              </a:r>
              <a:endParaRPr lang="en-NL" sz="1100" i="1"/>
            </a:p>
          </xdr:txBody>
        </xdr:sp>
      </mc:Fallback>
    </mc:AlternateContent>
    <xdr:clientData/>
  </xdr:oneCellAnchor>
  <xdr:oneCellAnchor>
    <xdr:from>
      <xdr:col>9</xdr:col>
      <xdr:colOff>980497</xdr:colOff>
      <xdr:row>3</xdr:row>
      <xdr:rowOff>79076</xdr:rowOff>
    </xdr:from>
    <xdr:ext cx="826517" cy="190500"/>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88B3ECB1-85BD-436A-9F47-C015CC18D3AE}"/>
                </a:ext>
              </a:extLst>
            </xdr:cNvPr>
            <xdr:cNvSpPr txBox="1"/>
          </xdr:nvSpPr>
          <xdr:spPr>
            <a:xfrm>
              <a:off x="9370117" y="711536"/>
              <a:ext cx="826517"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sSub>
                      <m:sSubPr>
                        <m:ctrlPr>
                          <a:rPr lang="en-NL" sz="1100" i="1">
                            <a:solidFill>
                              <a:schemeClr val="bg1"/>
                            </a:solidFill>
                            <a:latin typeface="Cambria Math" panose="02040503050406030204" pitchFamily="18" charset="0"/>
                          </a:rPr>
                        </m:ctrlPr>
                      </m:sSubPr>
                      <m:e>
                        <m:r>
                          <a:rPr lang="el-GR" sz="1100" i="1">
                            <a:solidFill>
                              <a:schemeClr val="bg1"/>
                            </a:solidFill>
                            <a:latin typeface="Cambria Math" panose="02040503050406030204" pitchFamily="18" charset="0"/>
                          </a:rPr>
                          <m:t>𝜏</m:t>
                        </m:r>
                      </m:e>
                      <m:sub>
                        <m:r>
                          <a:rPr lang="nl-NL" sz="1100" i="1">
                            <a:solidFill>
                              <a:schemeClr val="bg1"/>
                            </a:solidFill>
                            <a:latin typeface="Cambria Math" panose="02040503050406030204" pitchFamily="18" charset="0"/>
                          </a:rPr>
                          <m:t>𝑐</m:t>
                        </m:r>
                        <m:r>
                          <a:rPr lang="nl-NL" sz="1100" i="1">
                            <a:solidFill>
                              <a:schemeClr val="bg1"/>
                            </a:solidFill>
                            <a:effectLst/>
                            <a:latin typeface="Cambria Math" panose="02040503050406030204" pitchFamily="18" charset="0"/>
                            <a:ea typeface="+mn-ea"/>
                            <a:cs typeface="+mn-cs"/>
                          </a:rPr>
                          <m:t>𝑟</m:t>
                        </m:r>
                        <m:r>
                          <a:rPr lang="en-GB" sz="1100" b="0" i="1">
                            <a:solidFill>
                              <a:schemeClr val="bg1"/>
                            </a:solidFill>
                            <a:effectLst/>
                            <a:latin typeface="Cambria Math" panose="02040503050406030204" pitchFamily="18" charset="0"/>
                            <a:ea typeface="+mn-ea"/>
                            <a:cs typeface="+mn-cs"/>
                          </a:rPr>
                          <m:t>,</m:t>
                        </m:r>
                        <m:r>
                          <a:rPr lang="en-GB" sz="1100" b="0" i="1">
                            <a:solidFill>
                              <a:schemeClr val="bg1"/>
                            </a:solidFill>
                            <a:effectLst/>
                            <a:latin typeface="Cambria Math" panose="02040503050406030204" pitchFamily="18" charset="0"/>
                            <a:ea typeface="+mn-ea"/>
                            <a:cs typeface="+mn-cs"/>
                          </a:rPr>
                          <m:t>𝑠𝑒</m:t>
                        </m:r>
                      </m:sub>
                    </m:sSub>
                  </m:oMath>
                </m:oMathPara>
              </a14:m>
              <a:endParaRPr lang="en-NL" sz="1100" i="1"/>
            </a:p>
          </xdr:txBody>
        </xdr:sp>
      </mc:Choice>
      <mc:Fallback xmlns="">
        <xdr:sp macro="" textlink="">
          <xdr:nvSpPr>
            <xdr:cNvPr id="5" name="TextBox 4">
              <a:extLst>
                <a:ext uri="{FF2B5EF4-FFF2-40B4-BE49-F238E27FC236}">
                  <a16:creationId xmlns:a16="http://schemas.microsoft.com/office/drawing/2014/main" id="{88B3ECB1-85BD-436A-9F47-C015CC18D3AE}"/>
                </a:ext>
              </a:extLst>
            </xdr:cNvPr>
            <xdr:cNvSpPr txBox="1"/>
          </xdr:nvSpPr>
          <xdr:spPr>
            <a:xfrm>
              <a:off x="9370117" y="711536"/>
              <a:ext cx="826517"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100" i="0">
                  <a:solidFill>
                    <a:schemeClr val="bg1"/>
                  </a:solidFill>
                  <a:latin typeface="Cambria Math" panose="02040503050406030204" pitchFamily="18" charset="0"/>
                </a:rPr>
                <a:t>𝜏</a:t>
              </a:r>
              <a:r>
                <a:rPr lang="en-NL" sz="1100" i="0">
                  <a:solidFill>
                    <a:schemeClr val="bg1"/>
                  </a:solidFill>
                  <a:latin typeface="Cambria Math" panose="02040503050406030204" pitchFamily="18" charset="0"/>
                </a:rPr>
                <a:t>_(</a:t>
              </a:r>
              <a:r>
                <a:rPr lang="nl-NL" sz="1100" i="0">
                  <a:solidFill>
                    <a:schemeClr val="bg1"/>
                  </a:solidFill>
                  <a:latin typeface="Cambria Math" panose="02040503050406030204" pitchFamily="18" charset="0"/>
                </a:rPr>
                <a:t>𝑐</a:t>
              </a:r>
              <a:r>
                <a:rPr lang="nl-NL" sz="1100" i="0">
                  <a:solidFill>
                    <a:schemeClr val="bg1"/>
                  </a:solidFill>
                  <a:effectLst/>
                  <a:latin typeface="Cambria Math" panose="02040503050406030204" pitchFamily="18" charset="0"/>
                  <a:ea typeface="+mn-ea"/>
                  <a:cs typeface="+mn-cs"/>
                </a:rPr>
                <a:t>𝑟</a:t>
              </a:r>
              <a:r>
                <a:rPr lang="en-GB" sz="1100" b="0" i="0">
                  <a:solidFill>
                    <a:schemeClr val="bg1"/>
                  </a:solidFill>
                  <a:effectLst/>
                  <a:latin typeface="Cambria Math" panose="02040503050406030204" pitchFamily="18" charset="0"/>
                  <a:ea typeface="+mn-ea"/>
                  <a:cs typeface="+mn-cs"/>
                </a:rPr>
                <a:t>,𝑠𝑒</a:t>
              </a:r>
              <a:r>
                <a:rPr lang="en-NL" sz="1100" b="0" i="0">
                  <a:solidFill>
                    <a:schemeClr val="bg1"/>
                  </a:solidFill>
                  <a:effectLst/>
                  <a:latin typeface="Cambria Math" panose="02040503050406030204" pitchFamily="18" charset="0"/>
                  <a:ea typeface="+mn-ea"/>
                  <a:cs typeface="+mn-cs"/>
                </a:rPr>
                <a:t>)</a:t>
              </a:r>
              <a:endParaRPr lang="en-NL" sz="1100" i="1"/>
            </a:p>
          </xdr:txBody>
        </xdr:sp>
      </mc:Fallback>
    </mc:AlternateContent>
    <xdr:clientData/>
  </xdr:oneCellAnchor>
</xdr:wsDr>
</file>

<file path=xl/drawings/drawing6.xml><?xml version="1.0" encoding="utf-8"?>
<xdr:wsDr xmlns:xdr="http://schemas.openxmlformats.org/drawingml/2006/spreadsheetDrawing" xmlns:a="http://schemas.openxmlformats.org/drawingml/2006/main">
  <xdr:twoCellAnchor>
    <xdr:from>
      <xdr:col>0</xdr:col>
      <xdr:colOff>42949</xdr:colOff>
      <xdr:row>6</xdr:row>
      <xdr:rowOff>55938</xdr:rowOff>
    </xdr:from>
    <xdr:to>
      <xdr:col>5</xdr:col>
      <xdr:colOff>689609</xdr:colOff>
      <xdr:row>26</xdr:row>
      <xdr:rowOff>89878</xdr:rowOff>
    </xdr:to>
    <xdr:graphicFrame macro="">
      <xdr:nvGraphicFramePr>
        <xdr:cNvPr id="2" name="Chart 1">
          <a:extLst>
            <a:ext uri="{FF2B5EF4-FFF2-40B4-BE49-F238E27FC236}">
              <a16:creationId xmlns:a16="http://schemas.microsoft.com/office/drawing/2014/main" id="{F9E0D6F1-47E9-427F-AAE1-71C242DF93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645968</xdr:colOff>
      <xdr:row>6</xdr:row>
      <xdr:rowOff>31346</xdr:rowOff>
    </xdr:from>
    <xdr:to>
      <xdr:col>12</xdr:col>
      <xdr:colOff>39659</xdr:colOff>
      <xdr:row>26</xdr:row>
      <xdr:rowOff>101483</xdr:rowOff>
    </xdr:to>
    <xdr:graphicFrame macro="">
      <xdr:nvGraphicFramePr>
        <xdr:cNvPr id="3" name="Chart 2">
          <a:extLst>
            <a:ext uri="{FF2B5EF4-FFF2-40B4-BE49-F238E27FC236}">
              <a16:creationId xmlns:a16="http://schemas.microsoft.com/office/drawing/2014/main" id="{D9F0468F-EB0F-4CC6-8C7D-B5DD11F863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WP1207_TKI_MUSA\06_Metingen\05_Lab_Resultaten\Bengal_BB3\07_Consolidatie\Consolidation_BB3_r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P1207_TKI_MUSA\06_Metingen\05_Lab_Resultaten\Scheldt_SO3\07_Consolidatie\Consolidation_SO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WP1207_TKI_MUSA\06_Metingen\05_Lab_Resultaten\WS_PA1\07_Consolidatie\Consolidation_PA1_r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USA_temporal_storage\Hydro%20BB3%20+%20SO3%20+PA1%20+%20B5\Consolidation_B5_r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WP1207_TKI_MUSA\06_Metingen\05_Lab_Resultaten\PLUK4\07_Consolidatie\WP_Consolidation_PLUK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WP1207_TKI_MUSA\06_Metingen\05_Lab_Resultaten\Scheldt_BAPU\07_Consolidatie\WP_Consolidatie_BAPU.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WP1207_TKI_MUSA\06_Metingen\05_Lab_Resultaten\Scheldt_BA4\07_Consolidatie\Consolidation_BA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WP1207_TKI_MUSA\06_Metingen\05_Lab_Resultaten\Scheldt_APP\07_Consolidatie\Consolidation_APP.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USA_temporal_storage\WP_Consolidation_PLUK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nsities"/>
      <sheetName val="C10"/>
      <sheetName val="C20"/>
      <sheetName val="C50"/>
      <sheetName val="C100"/>
      <sheetName val="C200"/>
      <sheetName val="C300"/>
      <sheetName val="Summary"/>
      <sheetName val="Sheet1"/>
    </sheetNames>
    <sheetDataSet>
      <sheetData sheetId="0"/>
      <sheetData sheetId="1">
        <row r="11">
          <cell r="E11"/>
          <cell r="H11">
            <v>100</v>
          </cell>
          <cell r="J11">
            <v>10</v>
          </cell>
        </row>
        <row r="12">
          <cell r="E12">
            <v>60.000000195577741</v>
          </cell>
          <cell r="H12">
            <v>96.774193548387089</v>
          </cell>
          <cell r="J12">
            <v>10.333333333333334</v>
          </cell>
        </row>
        <row r="13">
          <cell r="E13">
            <v>299.99999972060323</v>
          </cell>
          <cell r="H13">
            <v>93.841642228738991</v>
          </cell>
          <cell r="J13">
            <v>10.65625</v>
          </cell>
        </row>
        <row r="14">
          <cell r="E14">
            <v>600.00000006984919</v>
          </cell>
          <cell r="H14">
            <v>46.920821114369495</v>
          </cell>
          <cell r="J14">
            <v>21.3125</v>
          </cell>
        </row>
        <row r="15">
          <cell r="E15">
            <v>899.99999979045242</v>
          </cell>
          <cell r="H15">
            <v>2.3460410557184752</v>
          </cell>
          <cell r="J15">
            <v>426.25</v>
          </cell>
        </row>
        <row r="16">
          <cell r="E16">
            <v>1800.0000002095476</v>
          </cell>
          <cell r="H16">
            <v>2.3460410557184752</v>
          </cell>
          <cell r="J16">
            <v>426.25</v>
          </cell>
        </row>
        <row r="17">
          <cell r="E17">
            <v>3599.9999997904524</v>
          </cell>
          <cell r="H17">
            <v>2.3460410557184752</v>
          </cell>
          <cell r="J17">
            <v>426.25</v>
          </cell>
        </row>
        <row r="18">
          <cell r="E18">
            <v>7200.0000002095476</v>
          </cell>
          <cell r="H18">
            <v>2.3460410557184752</v>
          </cell>
          <cell r="J18">
            <v>426.25</v>
          </cell>
        </row>
        <row r="19">
          <cell r="E19">
            <v>10800</v>
          </cell>
          <cell r="H19">
            <v>2.3460410557184752</v>
          </cell>
          <cell r="J19">
            <v>426.25</v>
          </cell>
        </row>
        <row r="20">
          <cell r="E20">
            <v>14399.999999790452</v>
          </cell>
          <cell r="H20">
            <v>2.3460410557184752</v>
          </cell>
          <cell r="J20">
            <v>426.25</v>
          </cell>
        </row>
        <row r="21">
          <cell r="E21">
            <v>21600</v>
          </cell>
          <cell r="H21">
            <v>2.3460410557184752</v>
          </cell>
          <cell r="J21">
            <v>426.25</v>
          </cell>
        </row>
        <row r="22">
          <cell r="E22">
            <v>81687.000000290573</v>
          </cell>
          <cell r="H22">
            <v>2.3460410557184752</v>
          </cell>
          <cell r="J22">
            <v>426.25</v>
          </cell>
        </row>
        <row r="23">
          <cell r="E23">
            <v>102927.00000037439</v>
          </cell>
          <cell r="H23">
            <v>2.3460410557184752</v>
          </cell>
          <cell r="J23">
            <v>426.25</v>
          </cell>
        </row>
        <row r="24">
          <cell r="E24">
            <v>170247.0000004163</v>
          </cell>
          <cell r="H24">
            <v>2.3460410557184752</v>
          </cell>
          <cell r="J24">
            <v>426.25</v>
          </cell>
        </row>
        <row r="25">
          <cell r="E25">
            <v>261027.00000023469</v>
          </cell>
          <cell r="H25">
            <v>2.3460410557184752</v>
          </cell>
          <cell r="J25">
            <v>426.25</v>
          </cell>
        </row>
        <row r="26">
          <cell r="E26">
            <v>347726.9999999553</v>
          </cell>
          <cell r="H26">
            <v>2.3460410557184752</v>
          </cell>
          <cell r="J26">
            <v>426.25</v>
          </cell>
        </row>
        <row r="27">
          <cell r="E27">
            <v>605847.00000020675</v>
          </cell>
          <cell r="H27">
            <v>2.3460410557184752</v>
          </cell>
          <cell r="J27">
            <v>426.25</v>
          </cell>
        </row>
        <row r="28">
          <cell r="E28">
            <v>689307.00000005309</v>
          </cell>
          <cell r="H28">
            <v>2.3460410557184752</v>
          </cell>
          <cell r="J28">
            <v>426.25</v>
          </cell>
        </row>
        <row r="29">
          <cell r="E29"/>
          <cell r="H29"/>
          <cell r="J29"/>
        </row>
        <row r="30">
          <cell r="E30"/>
          <cell r="H30"/>
          <cell r="J30"/>
        </row>
        <row r="31">
          <cell r="E31"/>
          <cell r="H31"/>
          <cell r="J31"/>
        </row>
      </sheetData>
      <sheetData sheetId="2">
        <row r="11">
          <cell r="F11"/>
          <cell r="I11">
            <v>100</v>
          </cell>
          <cell r="K11">
            <v>20</v>
          </cell>
        </row>
        <row r="12">
          <cell r="F12">
            <v>60.000000195577741</v>
          </cell>
          <cell r="I12">
            <v>99.410029498525091</v>
          </cell>
          <cell r="K12">
            <v>20.118694362017806</v>
          </cell>
        </row>
        <row r="13">
          <cell r="F13">
            <v>299.99999972060323</v>
          </cell>
          <cell r="I13">
            <v>98.820058997050154</v>
          </cell>
          <cell r="K13">
            <v>20.238805970149251</v>
          </cell>
        </row>
        <row r="14">
          <cell r="F14">
            <v>600.00000006984919</v>
          </cell>
          <cell r="I14">
            <v>50.147492625368741</v>
          </cell>
          <cell r="K14">
            <v>39.882352941176471</v>
          </cell>
        </row>
        <row r="15">
          <cell r="F15">
            <v>899.99999979045242</v>
          </cell>
          <cell r="I15">
            <v>5.7522123893805306</v>
          </cell>
          <cell r="K15">
            <v>347.69230769230768</v>
          </cell>
        </row>
        <row r="16">
          <cell r="F16">
            <v>1800.0000002095476</v>
          </cell>
          <cell r="I16">
            <v>4.7197640117994109</v>
          </cell>
          <cell r="K16">
            <v>423.74999999999994</v>
          </cell>
        </row>
        <row r="17">
          <cell r="F17">
            <v>3599.9999997904524</v>
          </cell>
          <cell r="I17">
            <v>4.1297935103244834</v>
          </cell>
          <cell r="K17">
            <v>484.28571428571433</v>
          </cell>
        </row>
        <row r="18">
          <cell r="F18">
            <v>7200.0000002095476</v>
          </cell>
          <cell r="I18">
            <v>3.6873156342182889</v>
          </cell>
          <cell r="K18">
            <v>542.4</v>
          </cell>
        </row>
        <row r="19">
          <cell r="F19">
            <v>10800</v>
          </cell>
          <cell r="I19">
            <v>3.5398230088495577</v>
          </cell>
          <cell r="K19">
            <v>565</v>
          </cell>
        </row>
        <row r="20">
          <cell r="F20">
            <v>14399.999999790452</v>
          </cell>
          <cell r="I20">
            <v>3.5398230088495577</v>
          </cell>
          <cell r="K20">
            <v>565</v>
          </cell>
        </row>
        <row r="21">
          <cell r="F21">
            <v>21600</v>
          </cell>
          <cell r="I21">
            <v>3.5398230088495577</v>
          </cell>
          <cell r="K21">
            <v>565</v>
          </cell>
        </row>
        <row r="22">
          <cell r="F22">
            <v>81746.999999857508</v>
          </cell>
          <cell r="I22">
            <v>3.5398230088495577</v>
          </cell>
          <cell r="K22">
            <v>565</v>
          </cell>
        </row>
        <row r="23">
          <cell r="F23">
            <v>102986.99999994133</v>
          </cell>
          <cell r="I23">
            <v>3.5398230088495577</v>
          </cell>
          <cell r="K23">
            <v>565</v>
          </cell>
        </row>
        <row r="24">
          <cell r="F24">
            <v>170306.99999998324</v>
          </cell>
          <cell r="I24">
            <v>3.3923303834808261</v>
          </cell>
          <cell r="K24">
            <v>589.56521739130437</v>
          </cell>
        </row>
        <row r="25">
          <cell r="F25">
            <v>261086.99999980163</v>
          </cell>
          <cell r="I25">
            <v>3.3923303834808261</v>
          </cell>
          <cell r="K25">
            <v>589.56521739130437</v>
          </cell>
        </row>
        <row r="26">
          <cell r="F26">
            <v>347786.99999952223</v>
          </cell>
          <cell r="I26">
            <v>3.3923303834808261</v>
          </cell>
          <cell r="K26">
            <v>589.56521739130437</v>
          </cell>
        </row>
        <row r="27">
          <cell r="F27">
            <v>605906.99999977369</v>
          </cell>
          <cell r="I27">
            <v>3.3923303834808261</v>
          </cell>
          <cell r="K27">
            <v>589.56521739130437</v>
          </cell>
        </row>
        <row r="28">
          <cell r="F28">
            <v>689366.99999962002</v>
          </cell>
          <cell r="I28">
            <v>3.3923303834808261</v>
          </cell>
          <cell r="K28">
            <v>589.56521739130437</v>
          </cell>
        </row>
        <row r="29">
          <cell r="F29"/>
          <cell r="I29"/>
          <cell r="K29"/>
        </row>
        <row r="30">
          <cell r="F30"/>
          <cell r="I30"/>
          <cell r="K30"/>
        </row>
        <row r="31">
          <cell r="F31"/>
          <cell r="I31"/>
          <cell r="K31"/>
        </row>
        <row r="32">
          <cell r="F32"/>
          <cell r="I32"/>
          <cell r="K32"/>
        </row>
        <row r="33">
          <cell r="F33"/>
          <cell r="I33"/>
          <cell r="K33"/>
        </row>
        <row r="34">
          <cell r="F34"/>
          <cell r="I34"/>
          <cell r="K34"/>
        </row>
      </sheetData>
      <sheetData sheetId="3">
        <row r="5">
          <cell r="B5">
            <v>31.299999999999997</v>
          </cell>
        </row>
        <row r="11">
          <cell r="F11">
            <v>0</v>
          </cell>
          <cell r="I11">
            <v>99.999999999999972</v>
          </cell>
          <cell r="K11">
            <v>50.000000000000014</v>
          </cell>
        </row>
        <row r="12">
          <cell r="F12">
            <v>60.000000195577741</v>
          </cell>
          <cell r="I12">
            <v>99.999999999999972</v>
          </cell>
          <cell r="K12">
            <v>50.000000000000014</v>
          </cell>
        </row>
        <row r="13">
          <cell r="F13">
            <v>299.99999972060323</v>
          </cell>
          <cell r="I13">
            <v>88.495575221238923</v>
          </cell>
          <cell r="K13">
            <v>56.500000000000007</v>
          </cell>
        </row>
        <row r="14">
          <cell r="F14">
            <v>600.00000006984919</v>
          </cell>
          <cell r="I14">
            <v>56.047197640117986</v>
          </cell>
          <cell r="K14">
            <v>89.21052631578948</v>
          </cell>
        </row>
        <row r="15">
          <cell r="F15">
            <v>899.99999979045242</v>
          </cell>
          <cell r="I15">
            <v>33.923303834808252</v>
          </cell>
          <cell r="K15">
            <v>147.39130434782609</v>
          </cell>
        </row>
        <row r="16">
          <cell r="F16">
            <v>1800.0000002095476</v>
          </cell>
          <cell r="I16">
            <v>15.33923303834808</v>
          </cell>
          <cell r="K16">
            <v>325.96153846153851</v>
          </cell>
        </row>
        <row r="17">
          <cell r="F17">
            <v>3599.9999997904524</v>
          </cell>
          <cell r="I17">
            <v>12.684365781710913</v>
          </cell>
          <cell r="K17">
            <v>394.18604651162798</v>
          </cell>
        </row>
        <row r="18">
          <cell r="F18">
            <v>7200.0000002095476</v>
          </cell>
          <cell r="I18">
            <v>10.619469026548671</v>
          </cell>
          <cell r="K18">
            <v>470.83333333333337</v>
          </cell>
        </row>
        <row r="19">
          <cell r="F19">
            <v>10800</v>
          </cell>
          <cell r="I19">
            <v>9.7345132743362814</v>
          </cell>
          <cell r="K19">
            <v>513.63636363636374</v>
          </cell>
        </row>
        <row r="20">
          <cell r="F20">
            <v>14399.999999790452</v>
          </cell>
          <cell r="I20">
            <v>9.2920353982300856</v>
          </cell>
          <cell r="K20">
            <v>538.09523809523819</v>
          </cell>
        </row>
        <row r="21">
          <cell r="F21">
            <v>21600</v>
          </cell>
          <cell r="I21">
            <v>8.8495575221238916</v>
          </cell>
          <cell r="K21">
            <v>565.00000000000011</v>
          </cell>
        </row>
        <row r="22">
          <cell r="F22">
            <v>81687.000000290573</v>
          </cell>
          <cell r="I22">
            <v>8.2595870206489668</v>
          </cell>
          <cell r="K22">
            <v>605.357142857143</v>
          </cell>
        </row>
        <row r="23">
          <cell r="F23">
            <v>102927.00000037439</v>
          </cell>
          <cell r="I23">
            <v>8.2595870206489668</v>
          </cell>
          <cell r="K23">
            <v>605.357142857143</v>
          </cell>
        </row>
        <row r="24">
          <cell r="F24">
            <v>170247.0000004163</v>
          </cell>
          <cell r="I24">
            <v>7.9646017699115026</v>
          </cell>
          <cell r="K24">
            <v>627.77777777777783</v>
          </cell>
        </row>
        <row r="25">
          <cell r="F25">
            <v>261027.00000023469</v>
          </cell>
          <cell r="I25">
            <v>7.9646017699115026</v>
          </cell>
          <cell r="K25">
            <v>627.77777777777783</v>
          </cell>
        </row>
        <row r="26">
          <cell r="F26">
            <v>347726.9999999553</v>
          </cell>
          <cell r="I26">
            <v>7.9646017699115026</v>
          </cell>
          <cell r="K26">
            <v>627.77777777777783</v>
          </cell>
        </row>
        <row r="27">
          <cell r="F27">
            <v>605847.00000020675</v>
          </cell>
          <cell r="I27">
            <v>7.6696165191740402</v>
          </cell>
          <cell r="K27">
            <v>651.92307692307702</v>
          </cell>
        </row>
        <row r="28">
          <cell r="F28">
            <v>689307.00000005309</v>
          </cell>
          <cell r="I28">
            <v>7.6696165191740402</v>
          </cell>
          <cell r="K28">
            <v>651.92307692307702</v>
          </cell>
        </row>
        <row r="29">
          <cell r="F29"/>
          <cell r="I29"/>
          <cell r="K29"/>
        </row>
      </sheetData>
      <sheetData sheetId="4">
        <row r="11">
          <cell r="F11"/>
          <cell r="I11">
            <v>100</v>
          </cell>
          <cell r="K11">
            <v>100</v>
          </cell>
        </row>
        <row r="12">
          <cell r="F12">
            <v>60.000000195577741</v>
          </cell>
          <cell r="I12">
            <v>98.520710059171606</v>
          </cell>
          <cell r="K12">
            <v>101.50150150150151</v>
          </cell>
        </row>
        <row r="13">
          <cell r="F13">
            <v>299.99999972060323</v>
          </cell>
          <cell r="I13">
            <v>88.165680473372788</v>
          </cell>
          <cell r="K13">
            <v>113.42281879194628</v>
          </cell>
        </row>
        <row r="14">
          <cell r="F14">
            <v>600.00000006984919</v>
          </cell>
          <cell r="I14">
            <v>75.739644970414204</v>
          </cell>
          <cell r="K14">
            <v>132.03124999999997</v>
          </cell>
        </row>
        <row r="15">
          <cell r="F15">
            <v>899.99999979045242</v>
          </cell>
          <cell r="I15">
            <v>63.609467455621306</v>
          </cell>
          <cell r="K15">
            <v>157.2093023255814</v>
          </cell>
        </row>
        <row r="16">
          <cell r="F16">
            <v>1800.0000002095476</v>
          </cell>
          <cell r="I16">
            <v>40.532544378698226</v>
          </cell>
          <cell r="K16">
            <v>246.71532846715328</v>
          </cell>
        </row>
        <row r="17">
          <cell r="F17">
            <v>3599.9999997904524</v>
          </cell>
          <cell r="I17">
            <v>26.331360946745562</v>
          </cell>
          <cell r="K17">
            <v>379.77528089887636</v>
          </cell>
        </row>
        <row r="18">
          <cell r="F18">
            <v>7200.0000002095476</v>
          </cell>
          <cell r="I18">
            <v>22.337278106508876</v>
          </cell>
          <cell r="K18">
            <v>447.68211920529797</v>
          </cell>
        </row>
        <row r="19">
          <cell r="F19">
            <v>10800</v>
          </cell>
          <cell r="I19">
            <v>20.562130177514796</v>
          </cell>
          <cell r="K19">
            <v>486.33093525179845</v>
          </cell>
        </row>
        <row r="20">
          <cell r="F20">
            <v>14399.999999790452</v>
          </cell>
          <cell r="I20">
            <v>19.230769230769234</v>
          </cell>
          <cell r="K20">
            <v>519.99999999999989</v>
          </cell>
        </row>
        <row r="21">
          <cell r="F21">
            <v>21600</v>
          </cell>
          <cell r="I21">
            <v>17.751479289940832</v>
          </cell>
          <cell r="K21">
            <v>563.33333333333326</v>
          </cell>
        </row>
        <row r="22">
          <cell r="F22">
            <v>81856.000000191852</v>
          </cell>
          <cell r="I22">
            <v>15.088757396449704</v>
          </cell>
          <cell r="K22">
            <v>662.74509803921569</v>
          </cell>
        </row>
        <row r="23">
          <cell r="F23">
            <v>103096.00000027567</v>
          </cell>
          <cell r="I23">
            <v>14.792899408284024</v>
          </cell>
          <cell r="K23">
            <v>676</v>
          </cell>
        </row>
        <row r="24">
          <cell r="F24">
            <v>170416.00000031758</v>
          </cell>
          <cell r="I24">
            <v>14.792899408284024</v>
          </cell>
          <cell r="K24">
            <v>676</v>
          </cell>
        </row>
        <row r="25">
          <cell r="F25">
            <v>261196.00000013597</v>
          </cell>
          <cell r="I25">
            <v>14.644970414201186</v>
          </cell>
          <cell r="K25">
            <v>682.82828282828279</v>
          </cell>
        </row>
        <row r="26">
          <cell r="F26">
            <v>347895.99999985658</v>
          </cell>
          <cell r="I26">
            <v>14.497041420118345</v>
          </cell>
          <cell r="K26">
            <v>689.79591836734687</v>
          </cell>
        </row>
        <row r="27">
          <cell r="F27">
            <v>606016.00000010803</v>
          </cell>
          <cell r="I27">
            <v>14.201183431952662</v>
          </cell>
          <cell r="K27">
            <v>704.16666666666663</v>
          </cell>
        </row>
        <row r="28">
          <cell r="F28">
            <v>689475.99999995437</v>
          </cell>
          <cell r="I28">
            <v>14.201183431952662</v>
          </cell>
          <cell r="K28">
            <v>704.16666666666663</v>
          </cell>
        </row>
        <row r="29">
          <cell r="F29"/>
          <cell r="I29"/>
          <cell r="K29"/>
        </row>
      </sheetData>
      <sheetData sheetId="5">
        <row r="11">
          <cell r="E11"/>
          <cell r="H11">
            <v>100</v>
          </cell>
          <cell r="J11">
            <v>200</v>
          </cell>
        </row>
        <row r="12">
          <cell r="E12">
            <v>60.000000195577741</v>
          </cell>
          <cell r="H12">
            <v>97.360703812316714</v>
          </cell>
          <cell r="J12">
            <v>205.42168674698792</v>
          </cell>
        </row>
        <row r="13">
          <cell r="E13">
            <v>299.99999972060323</v>
          </cell>
          <cell r="H13">
            <v>96.480938416422276</v>
          </cell>
          <cell r="J13">
            <v>207.29483282674775</v>
          </cell>
        </row>
        <row r="14">
          <cell r="E14">
            <v>600.00000006984919</v>
          </cell>
          <cell r="H14">
            <v>93.255131964809379</v>
          </cell>
          <cell r="J14">
            <v>214.46540880503147</v>
          </cell>
        </row>
        <row r="15">
          <cell r="E15">
            <v>899.99999979045242</v>
          </cell>
          <cell r="H15">
            <v>90.029325513196483</v>
          </cell>
          <cell r="J15">
            <v>222.14983713355051</v>
          </cell>
        </row>
        <row r="16">
          <cell r="E16">
            <v>1800.0000002095476</v>
          </cell>
          <cell r="H16">
            <v>79.912023460410552</v>
          </cell>
          <cell r="J16">
            <v>250.27522935779817</v>
          </cell>
        </row>
        <row r="17">
          <cell r="E17">
            <v>3599.9999997904524</v>
          </cell>
          <cell r="H17">
            <v>60.117302052785924</v>
          </cell>
          <cell r="J17">
            <v>332.6829268292683</v>
          </cell>
        </row>
        <row r="18">
          <cell r="E18">
            <v>7200.0000002095476</v>
          </cell>
          <cell r="H18">
            <v>42.521994134897355</v>
          </cell>
          <cell r="J18">
            <v>470.34482758620692</v>
          </cell>
        </row>
        <row r="19">
          <cell r="E19">
            <v>10800</v>
          </cell>
          <cell r="H19">
            <v>39.589442815249264</v>
          </cell>
          <cell r="J19">
            <v>505.18518518518522</v>
          </cell>
        </row>
        <row r="20">
          <cell r="E20">
            <v>14399.999999790452</v>
          </cell>
          <cell r="H20">
            <v>37.683284457478003</v>
          </cell>
          <cell r="J20">
            <v>530.73929961089505</v>
          </cell>
        </row>
        <row r="21">
          <cell r="E21">
            <v>21600</v>
          </cell>
          <cell r="H21">
            <v>35.190615835777123</v>
          </cell>
          <cell r="J21">
            <v>568.33333333333337</v>
          </cell>
        </row>
        <row r="22">
          <cell r="E22">
            <v>81916.00000038743</v>
          </cell>
          <cell r="H22">
            <v>28.739002932551323</v>
          </cell>
          <cell r="J22">
            <v>695.91836734693868</v>
          </cell>
        </row>
        <row r="23">
          <cell r="E23">
            <v>107116.00000017788</v>
          </cell>
          <cell r="H23">
            <v>28.445747800586506</v>
          </cell>
          <cell r="J23">
            <v>703.09278350515467</v>
          </cell>
        </row>
        <row r="24">
          <cell r="E24">
            <v>170476.00000051316</v>
          </cell>
          <cell r="H24">
            <v>27.272727272727277</v>
          </cell>
          <cell r="J24">
            <v>733.33333333333326</v>
          </cell>
        </row>
        <row r="25">
          <cell r="E25">
            <v>261256.00000033155</v>
          </cell>
          <cell r="H25">
            <v>26.979472140762461</v>
          </cell>
          <cell r="J25">
            <v>741.304347826087</v>
          </cell>
        </row>
        <row r="26">
          <cell r="E26">
            <v>347956.00000005215</v>
          </cell>
          <cell r="H26">
            <v>26.686217008797652</v>
          </cell>
          <cell r="J26">
            <v>749.45054945054949</v>
          </cell>
        </row>
        <row r="27">
          <cell r="E27">
            <v>606076.00000030361</v>
          </cell>
          <cell r="H27">
            <v>26.392961876832842</v>
          </cell>
          <cell r="J27">
            <v>757.77777777777783</v>
          </cell>
        </row>
        <row r="28">
          <cell r="E28">
            <v>689536.00000014994</v>
          </cell>
          <cell r="H28">
            <v>26.24633431085044</v>
          </cell>
          <cell r="J28">
            <v>762.01117318435763</v>
          </cell>
        </row>
        <row r="29">
          <cell r="E29"/>
          <cell r="H29"/>
          <cell r="J29"/>
        </row>
      </sheetData>
      <sheetData sheetId="6">
        <row r="11">
          <cell r="E11"/>
          <cell r="H11">
            <v>100</v>
          </cell>
          <cell r="J11">
            <v>300</v>
          </cell>
        </row>
        <row r="12">
          <cell r="E12">
            <v>60.000000195577741</v>
          </cell>
          <cell r="H12">
            <v>100</v>
          </cell>
          <cell r="J12">
            <v>300</v>
          </cell>
        </row>
        <row r="13">
          <cell r="E13">
            <v>299.99999972060323</v>
          </cell>
          <cell r="H13">
            <v>98.813056379821944</v>
          </cell>
          <cell r="J13">
            <v>303.60360360360363</v>
          </cell>
        </row>
        <row r="14">
          <cell r="E14">
            <v>600.00000006984919</v>
          </cell>
          <cell r="H14">
            <v>98.36795252225518</v>
          </cell>
          <cell r="J14">
            <v>304.97737556561088</v>
          </cell>
        </row>
        <row r="15">
          <cell r="E15">
            <v>899.99999979045242</v>
          </cell>
          <cell r="H15">
            <v>97.329376854599388</v>
          </cell>
          <cell r="J15">
            <v>308.23170731707319</v>
          </cell>
        </row>
        <row r="16">
          <cell r="E16">
            <v>1800.0000002095476</v>
          </cell>
          <cell r="H16">
            <v>87.833827893175069</v>
          </cell>
          <cell r="J16">
            <v>341.55405405405406</v>
          </cell>
        </row>
        <row r="17">
          <cell r="E17">
            <v>3599.9999997904524</v>
          </cell>
          <cell r="H17">
            <v>72.848664688427306</v>
          </cell>
          <cell r="J17">
            <v>411.81262729124239</v>
          </cell>
        </row>
        <row r="18">
          <cell r="E18">
            <v>7200.0000002095476</v>
          </cell>
          <cell r="H18">
            <v>53.709198813056382</v>
          </cell>
          <cell r="J18">
            <v>558.56353591160223</v>
          </cell>
        </row>
        <row r="19">
          <cell r="E19">
            <v>10800</v>
          </cell>
          <cell r="H19">
            <v>50.445103857566764</v>
          </cell>
          <cell r="J19">
            <v>594.70588235294122</v>
          </cell>
        </row>
        <row r="20">
          <cell r="E20">
            <v>14399.999999790452</v>
          </cell>
          <cell r="H20">
            <v>48.367952522255194</v>
          </cell>
          <cell r="J20">
            <v>620.24539877300617</v>
          </cell>
        </row>
        <row r="21">
          <cell r="E21">
            <v>21600</v>
          </cell>
          <cell r="H21">
            <v>45.400593471810083</v>
          </cell>
          <cell r="J21">
            <v>660.78431372549028</v>
          </cell>
        </row>
        <row r="22">
          <cell r="E22">
            <v>81975.999999954365</v>
          </cell>
          <cell r="H22">
            <v>38.872403560830854</v>
          </cell>
          <cell r="J22">
            <v>771.75572519083971</v>
          </cell>
        </row>
        <row r="23">
          <cell r="E23">
            <v>103216.00000003818</v>
          </cell>
          <cell r="H23">
            <v>38.27893175074184</v>
          </cell>
          <cell r="J23">
            <v>783.7209302325582</v>
          </cell>
        </row>
        <row r="24">
          <cell r="E24">
            <v>170536.00000008009</v>
          </cell>
          <cell r="H24">
            <v>37.685459940652812</v>
          </cell>
          <cell r="J24">
            <v>796.06299212598435</v>
          </cell>
        </row>
        <row r="25">
          <cell r="E25">
            <v>261315.99999989849</v>
          </cell>
          <cell r="H25">
            <v>37.240356083086048</v>
          </cell>
          <cell r="J25">
            <v>805.57768924302798</v>
          </cell>
        </row>
        <row r="26">
          <cell r="E26">
            <v>348015.99999961909</v>
          </cell>
          <cell r="H26">
            <v>36.943620178041535</v>
          </cell>
          <cell r="J26">
            <v>812.04819277108447</v>
          </cell>
        </row>
        <row r="27">
          <cell r="E27">
            <v>606135.99999987055</v>
          </cell>
          <cell r="H27">
            <v>36.498516320474778</v>
          </cell>
          <cell r="J27">
            <v>821.95121951219505</v>
          </cell>
        </row>
        <row r="28">
          <cell r="E28">
            <v>689595.99999971688</v>
          </cell>
          <cell r="H28">
            <v>36.498516320474778</v>
          </cell>
          <cell r="J28">
            <v>821.95121951219505</v>
          </cell>
        </row>
        <row r="29">
          <cell r="E29"/>
          <cell r="H29"/>
          <cell r="J29"/>
        </row>
      </sheetData>
      <sheetData sheetId="7">
        <row r="3">
          <cell r="D3">
            <v>900</v>
          </cell>
          <cell r="E3">
            <v>2.3460410557184752</v>
          </cell>
          <cell r="F3">
            <v>426.25</v>
          </cell>
        </row>
        <row r="4">
          <cell r="D4">
            <v>900</v>
          </cell>
          <cell r="E4">
            <v>5.7522123893805306</v>
          </cell>
          <cell r="F4">
            <v>347.69230769230768</v>
          </cell>
        </row>
        <row r="5">
          <cell r="D5">
            <v>1800</v>
          </cell>
          <cell r="E5">
            <v>15.33923303834808</v>
          </cell>
          <cell r="F5">
            <v>325.96153846153851</v>
          </cell>
        </row>
        <row r="6">
          <cell r="D6">
            <v>3600</v>
          </cell>
          <cell r="E6">
            <v>26.331360946745562</v>
          </cell>
          <cell r="F6">
            <v>379.77528089887636</v>
          </cell>
        </row>
        <row r="7">
          <cell r="D7">
            <v>7200</v>
          </cell>
          <cell r="E7">
            <v>42.521994134897355</v>
          </cell>
          <cell r="F7">
            <v>470.34482758620692</v>
          </cell>
        </row>
        <row r="8">
          <cell r="D8">
            <v>7200</v>
          </cell>
          <cell r="E8">
            <v>53.709198813056382</v>
          </cell>
          <cell r="F8">
            <v>558.56353591160223</v>
          </cell>
        </row>
      </sheetData>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nsities"/>
      <sheetName val="C10"/>
      <sheetName val="C20"/>
      <sheetName val="C50"/>
      <sheetName val="C100"/>
      <sheetName val="C200"/>
      <sheetName val="C300"/>
      <sheetName val="Summary"/>
      <sheetName val="Sheet1"/>
    </sheetNames>
    <sheetDataSet>
      <sheetData sheetId="0"/>
      <sheetData sheetId="1">
        <row r="11">
          <cell r="E11"/>
          <cell r="H11">
            <v>100</v>
          </cell>
          <cell r="J11">
            <v>10</v>
          </cell>
        </row>
        <row r="12">
          <cell r="E12">
            <v>60.000000195577741</v>
          </cell>
          <cell r="H12">
            <v>100</v>
          </cell>
          <cell r="J12">
            <v>10</v>
          </cell>
        </row>
        <row r="13">
          <cell r="E13">
            <v>299.99999972060323</v>
          </cell>
          <cell r="H13">
            <v>98.240469208211138</v>
          </cell>
          <cell r="J13">
            <v>10.17910447761194</v>
          </cell>
        </row>
        <row r="14">
          <cell r="E14">
            <v>600.00000006984919</v>
          </cell>
          <cell r="H14">
            <v>3.225806451612903</v>
          </cell>
          <cell r="J14">
            <v>310</v>
          </cell>
        </row>
        <row r="15">
          <cell r="E15">
            <v>899.99999979045242</v>
          </cell>
          <cell r="H15">
            <v>3.225806451612903</v>
          </cell>
          <cell r="J15">
            <v>310</v>
          </cell>
        </row>
        <row r="16">
          <cell r="E16">
            <v>1800.0000002095476</v>
          </cell>
          <cell r="H16">
            <v>3.5190615835777121</v>
          </cell>
          <cell r="J16">
            <v>284.16666666666669</v>
          </cell>
        </row>
        <row r="17">
          <cell r="E17">
            <v>3599.9999997904524</v>
          </cell>
          <cell r="H17">
            <v>3.8123167155425222</v>
          </cell>
          <cell r="J17">
            <v>262.30769230769232</v>
          </cell>
        </row>
        <row r="18">
          <cell r="E18">
            <v>7200.0000002095476</v>
          </cell>
          <cell r="H18">
            <v>3.8123167155425222</v>
          </cell>
          <cell r="J18">
            <v>262.30769230769232</v>
          </cell>
        </row>
        <row r="19">
          <cell r="E19">
            <v>10800</v>
          </cell>
          <cell r="H19">
            <v>3.8123167155425222</v>
          </cell>
          <cell r="J19">
            <v>262.30769230769232</v>
          </cell>
        </row>
        <row r="20">
          <cell r="E20">
            <v>14399.999999790452</v>
          </cell>
          <cell r="H20">
            <v>3.8123167155425222</v>
          </cell>
          <cell r="J20">
            <v>262.30769230769232</v>
          </cell>
        </row>
        <row r="21">
          <cell r="E21">
            <v>21600</v>
          </cell>
          <cell r="H21">
            <v>3.8123167155425222</v>
          </cell>
          <cell r="J21">
            <v>262.30769230769232</v>
          </cell>
        </row>
        <row r="22">
          <cell r="E22">
            <v>86460.000000195578</v>
          </cell>
          <cell r="H22">
            <v>3.5190615835777121</v>
          </cell>
          <cell r="J22">
            <v>284.16666666666669</v>
          </cell>
        </row>
        <row r="23">
          <cell r="E23">
            <v>105239.99999980442</v>
          </cell>
          <cell r="H23">
            <v>3.5190615835777121</v>
          </cell>
          <cell r="J23">
            <v>284.16666666666669</v>
          </cell>
        </row>
        <row r="24">
          <cell r="E24">
            <v>173699.99999979045</v>
          </cell>
          <cell r="H24">
            <v>3.3724340175953076</v>
          </cell>
          <cell r="J24">
            <v>296.52173913043481</v>
          </cell>
        </row>
        <row r="25">
          <cell r="E25">
            <v>258840.00000008382</v>
          </cell>
          <cell r="H25">
            <v>3.225806451612903</v>
          </cell>
          <cell r="J25">
            <v>310</v>
          </cell>
        </row>
        <row r="26">
          <cell r="E26">
            <v>516179.99999967869</v>
          </cell>
          <cell r="H26">
            <v>2.9325513196480935</v>
          </cell>
          <cell r="J26">
            <v>341</v>
          </cell>
        </row>
        <row r="27">
          <cell r="E27">
            <v>599579.99999995809</v>
          </cell>
          <cell r="H27">
            <v>2.6392961876832843</v>
          </cell>
          <cell r="J27">
            <v>378.88888888888891</v>
          </cell>
        </row>
        <row r="28">
          <cell r="E28">
            <v>689459.99999998603</v>
          </cell>
          <cell r="H28">
            <v>2.6392961876832843</v>
          </cell>
          <cell r="J28">
            <v>378.88888888888891</v>
          </cell>
        </row>
        <row r="29">
          <cell r="E29">
            <v>870539.99999994412</v>
          </cell>
          <cell r="H29">
            <v>2.6392961876832843</v>
          </cell>
          <cell r="J29">
            <v>378.88888888888891</v>
          </cell>
        </row>
      </sheetData>
      <sheetData sheetId="2">
        <row r="11">
          <cell r="F11"/>
          <cell r="I11">
            <v>100</v>
          </cell>
          <cell r="K11">
            <v>20</v>
          </cell>
        </row>
        <row r="12">
          <cell r="F12">
            <v>60.000000195577741</v>
          </cell>
          <cell r="I12">
            <v>100</v>
          </cell>
          <cell r="K12">
            <v>20</v>
          </cell>
        </row>
        <row r="13">
          <cell r="F13">
            <v>299.99999972060323</v>
          </cell>
          <cell r="I13">
            <v>80.882352941176478</v>
          </cell>
          <cell r="K13">
            <v>24.727272727272727</v>
          </cell>
        </row>
        <row r="14">
          <cell r="F14">
            <v>600.00000006984919</v>
          </cell>
          <cell r="I14">
            <v>9.5588235294117645</v>
          </cell>
          <cell r="K14">
            <v>209.23076923076923</v>
          </cell>
        </row>
        <row r="15">
          <cell r="F15">
            <v>899.99999979045242</v>
          </cell>
          <cell r="I15">
            <v>8.6764705882352953</v>
          </cell>
          <cell r="K15">
            <v>230.50847457627117</v>
          </cell>
        </row>
        <row r="16">
          <cell r="F16">
            <v>1800.0000002095476</v>
          </cell>
          <cell r="I16">
            <v>7.3529411764705888</v>
          </cell>
          <cell r="K16">
            <v>272</v>
          </cell>
        </row>
        <row r="17">
          <cell r="F17">
            <v>3599.9999997904524</v>
          </cell>
          <cell r="I17">
            <v>6.7647058823529411</v>
          </cell>
          <cell r="K17">
            <v>295.6521739130435</v>
          </cell>
        </row>
        <row r="18">
          <cell r="F18">
            <v>7200.0000002095476</v>
          </cell>
          <cell r="I18">
            <v>6.4705882352941186</v>
          </cell>
          <cell r="K18">
            <v>309.09090909090907</v>
          </cell>
        </row>
        <row r="19">
          <cell r="F19">
            <v>10800</v>
          </cell>
          <cell r="I19">
            <v>6.1764705882352944</v>
          </cell>
          <cell r="K19">
            <v>323.8095238095238</v>
          </cell>
        </row>
        <row r="20">
          <cell r="F20">
            <v>14399.999999790452</v>
          </cell>
          <cell r="I20">
            <v>6.1764705882352944</v>
          </cell>
          <cell r="K20">
            <v>323.8095238095238</v>
          </cell>
        </row>
        <row r="21">
          <cell r="F21">
            <v>21600</v>
          </cell>
          <cell r="I21">
            <v>5.8823529411764701</v>
          </cell>
          <cell r="K21">
            <v>340</v>
          </cell>
        </row>
        <row r="22">
          <cell r="F22">
            <v>86520.000000391155</v>
          </cell>
          <cell r="I22">
            <v>5.5882352941176467</v>
          </cell>
          <cell r="K22">
            <v>357.89473684210526</v>
          </cell>
        </row>
        <row r="23">
          <cell r="F23">
            <v>105300</v>
          </cell>
          <cell r="I23">
            <v>5.4411764705882355</v>
          </cell>
          <cell r="K23">
            <v>367.56756756756761</v>
          </cell>
        </row>
        <row r="24">
          <cell r="F24">
            <v>173759.99999998603</v>
          </cell>
          <cell r="I24">
            <v>5.2941176470588234</v>
          </cell>
          <cell r="K24">
            <v>377.77777777777777</v>
          </cell>
        </row>
        <row r="25">
          <cell r="F25">
            <v>258900.0000002794</v>
          </cell>
          <cell r="I25">
            <v>5</v>
          </cell>
          <cell r="K25">
            <v>400</v>
          </cell>
        </row>
        <row r="26">
          <cell r="F26">
            <v>516239.99999987427</v>
          </cell>
          <cell r="I26">
            <v>4.4117647058823533</v>
          </cell>
          <cell r="K26">
            <v>453.33333333333337</v>
          </cell>
        </row>
        <row r="27">
          <cell r="F27">
            <v>599640.00000015367</v>
          </cell>
          <cell r="I27">
            <v>4.117647058823529</v>
          </cell>
          <cell r="K27">
            <v>485.71428571428578</v>
          </cell>
        </row>
        <row r="28">
          <cell r="F28">
            <v>689520.00000018161</v>
          </cell>
          <cell r="I28">
            <v>4.117647058823529</v>
          </cell>
          <cell r="K28">
            <v>485.71428571428578</v>
          </cell>
        </row>
        <row r="29">
          <cell r="F29">
            <v>870600.0000001397</v>
          </cell>
          <cell r="I29">
            <v>4.117647058823529</v>
          </cell>
          <cell r="K29">
            <v>485.71428571428578</v>
          </cell>
        </row>
        <row r="30">
          <cell r="F30"/>
          <cell r="I30"/>
          <cell r="K30"/>
        </row>
        <row r="31">
          <cell r="F31"/>
          <cell r="I31"/>
          <cell r="K31"/>
        </row>
        <row r="32">
          <cell r="F32"/>
          <cell r="I32"/>
          <cell r="K32"/>
        </row>
        <row r="33">
          <cell r="F33"/>
          <cell r="I33"/>
          <cell r="K33"/>
        </row>
        <row r="34">
          <cell r="F34"/>
          <cell r="I34"/>
          <cell r="K34"/>
        </row>
      </sheetData>
      <sheetData sheetId="3">
        <row r="11">
          <cell r="F11">
            <v>0</v>
          </cell>
          <cell r="I11">
            <v>99.999999999999972</v>
          </cell>
          <cell r="K11">
            <v>50.000000000000014</v>
          </cell>
        </row>
        <row r="12">
          <cell r="F12">
            <v>60.000000195577741</v>
          </cell>
          <cell r="I12">
            <v>99.410029498525063</v>
          </cell>
          <cell r="K12">
            <v>50.296735905044507</v>
          </cell>
        </row>
        <row r="13">
          <cell r="F13">
            <v>299.99999972060323</v>
          </cell>
          <cell r="I13">
            <v>73.746312684365762</v>
          </cell>
          <cell r="K13">
            <v>67.800000000000011</v>
          </cell>
        </row>
        <row r="14">
          <cell r="F14">
            <v>600.00000006984919</v>
          </cell>
          <cell r="I14">
            <v>51.032448377581105</v>
          </cell>
          <cell r="K14">
            <v>97.976878612716803</v>
          </cell>
        </row>
        <row r="15">
          <cell r="F15">
            <v>899.99999979045242</v>
          </cell>
          <cell r="I15">
            <v>37.610619469026538</v>
          </cell>
          <cell r="K15">
            <v>132.94117647058826</v>
          </cell>
        </row>
        <row r="16">
          <cell r="F16">
            <v>1800.0000002095476</v>
          </cell>
          <cell r="I16">
            <v>24.778761061946895</v>
          </cell>
          <cell r="K16">
            <v>201.78571428571436</v>
          </cell>
        </row>
        <row r="17">
          <cell r="F17">
            <v>3599.9999997904524</v>
          </cell>
          <cell r="I17">
            <v>20.058997050147482</v>
          </cell>
          <cell r="K17">
            <v>249.26470588235307</v>
          </cell>
        </row>
        <row r="18">
          <cell r="F18">
            <v>7200.0000002095476</v>
          </cell>
          <cell r="I18">
            <v>16.519174041297937</v>
          </cell>
          <cell r="K18">
            <v>302.67857142857139</v>
          </cell>
        </row>
        <row r="19">
          <cell r="F19">
            <v>10800</v>
          </cell>
          <cell r="I19">
            <v>14.454277286135685</v>
          </cell>
          <cell r="K19">
            <v>345.91836734693896</v>
          </cell>
        </row>
        <row r="20">
          <cell r="F20">
            <v>14399.999999790452</v>
          </cell>
          <cell r="I20">
            <v>13.864306784660773</v>
          </cell>
          <cell r="K20">
            <v>360.63829787234027</v>
          </cell>
        </row>
        <row r="21">
          <cell r="F21">
            <v>21600</v>
          </cell>
          <cell r="I21">
            <v>13.274336283185839</v>
          </cell>
          <cell r="K21">
            <v>376.66666666666674</v>
          </cell>
        </row>
        <row r="22">
          <cell r="F22">
            <v>86580.000000586733</v>
          </cell>
          <cell r="I22">
            <v>11.799410029498523</v>
          </cell>
          <cell r="K22">
            <v>423.75000000000006</v>
          </cell>
        </row>
        <row r="23">
          <cell r="F23">
            <v>105360.00000019558</v>
          </cell>
          <cell r="I23">
            <v>11.504424778761056</v>
          </cell>
          <cell r="K23">
            <v>434.61538461538487</v>
          </cell>
        </row>
        <row r="24">
          <cell r="F24">
            <v>173820.00000018161</v>
          </cell>
          <cell r="I24">
            <v>10.914454277286142</v>
          </cell>
          <cell r="K24">
            <v>458.10810810810779</v>
          </cell>
        </row>
        <row r="25">
          <cell r="F25">
            <v>258960.00000047497</v>
          </cell>
          <cell r="I25">
            <v>10.324483775811208</v>
          </cell>
          <cell r="K25">
            <v>484.28571428571433</v>
          </cell>
        </row>
        <row r="26">
          <cell r="F26">
            <v>516300.00000006985</v>
          </cell>
          <cell r="I26">
            <v>9.439528023598827</v>
          </cell>
          <cell r="K26">
            <v>529.68749999999966</v>
          </cell>
        </row>
        <row r="27">
          <cell r="F27">
            <v>599700.00000034925</v>
          </cell>
          <cell r="I27">
            <v>9.439528023598827</v>
          </cell>
          <cell r="K27">
            <v>529.68749999999966</v>
          </cell>
        </row>
        <row r="28">
          <cell r="F28">
            <v>689580.00000037719</v>
          </cell>
          <cell r="I28">
            <v>9.439528023598827</v>
          </cell>
          <cell r="K28">
            <v>529.68749999999966</v>
          </cell>
        </row>
        <row r="29">
          <cell r="F29">
            <v>870660.00000033528</v>
          </cell>
          <cell r="I29">
            <v>9.1445427728613602</v>
          </cell>
          <cell r="K29">
            <v>546.77419354838696</v>
          </cell>
        </row>
      </sheetData>
      <sheetData sheetId="4">
        <row r="11">
          <cell r="F11"/>
          <cell r="I11">
            <v>100</v>
          </cell>
          <cell r="K11">
            <v>100</v>
          </cell>
        </row>
        <row r="12">
          <cell r="F12">
            <v>60.000000195577741</v>
          </cell>
          <cell r="I12">
            <v>98.533724340175951</v>
          </cell>
          <cell r="K12">
            <v>101.48809523809523</v>
          </cell>
        </row>
        <row r="13">
          <cell r="F13">
            <v>299.99999972060323</v>
          </cell>
          <cell r="I13">
            <v>89.73607038123167</v>
          </cell>
          <cell r="K13">
            <v>111.43790849673204</v>
          </cell>
        </row>
        <row r="14">
          <cell r="F14">
            <v>600.00000006984919</v>
          </cell>
          <cell r="I14">
            <v>81.671554252199414</v>
          </cell>
          <cell r="K14">
            <v>122.44165170556553</v>
          </cell>
        </row>
        <row r="15">
          <cell r="F15">
            <v>899.99999979045242</v>
          </cell>
          <cell r="I15">
            <v>74.780058651026408</v>
          </cell>
          <cell r="K15">
            <v>133.7254901960784</v>
          </cell>
        </row>
        <row r="16">
          <cell r="F16">
            <v>1800.0000002095476</v>
          </cell>
          <cell r="I16">
            <v>57.478005865102631</v>
          </cell>
          <cell r="K16">
            <v>173.97959183673473</v>
          </cell>
        </row>
        <row r="17">
          <cell r="F17">
            <v>3599.9999997904524</v>
          </cell>
          <cell r="I17">
            <v>40.322580645161295</v>
          </cell>
          <cell r="K17">
            <v>247.99999999999994</v>
          </cell>
        </row>
        <row r="18">
          <cell r="F18">
            <v>7200.0000002095476</v>
          </cell>
          <cell r="I18">
            <v>33.137829912023456</v>
          </cell>
          <cell r="K18">
            <v>301.76991150442484</v>
          </cell>
        </row>
        <row r="19">
          <cell r="F19">
            <v>10800</v>
          </cell>
          <cell r="I19">
            <v>30.205278592375361</v>
          </cell>
          <cell r="K19">
            <v>331.06796116504859</v>
          </cell>
        </row>
        <row r="20">
          <cell r="F20">
            <v>14399.999999790452</v>
          </cell>
          <cell r="I20">
            <v>28.152492668621708</v>
          </cell>
          <cell r="K20">
            <v>355.2083333333332</v>
          </cell>
        </row>
        <row r="21">
          <cell r="F21">
            <v>21600</v>
          </cell>
          <cell r="I21">
            <v>25.219941348973617</v>
          </cell>
          <cell r="K21">
            <v>396.51162790697663</v>
          </cell>
        </row>
        <row r="22">
          <cell r="F22">
            <v>86640.000000153668</v>
          </cell>
          <cell r="I22">
            <v>20.821114369501473</v>
          </cell>
          <cell r="K22">
            <v>480.28169014084494</v>
          </cell>
        </row>
        <row r="23">
          <cell r="F23">
            <v>105419.99999976251</v>
          </cell>
          <cell r="I23">
            <v>20.234604105571847</v>
          </cell>
          <cell r="K23">
            <v>494.20289855072468</v>
          </cell>
        </row>
        <row r="24">
          <cell r="F24">
            <v>173879.99999974854</v>
          </cell>
          <cell r="I24">
            <v>19.061583577712611</v>
          </cell>
          <cell r="K24">
            <v>524.61538461538453</v>
          </cell>
        </row>
        <row r="25">
          <cell r="F25">
            <v>259020.00000004191</v>
          </cell>
          <cell r="I25">
            <v>18.475073313782985</v>
          </cell>
          <cell r="K25">
            <v>541.26984126984144</v>
          </cell>
        </row>
        <row r="26">
          <cell r="F26">
            <v>516359.99999963678</v>
          </cell>
          <cell r="I26">
            <v>17.741935483870964</v>
          </cell>
          <cell r="K26">
            <v>563.63636363636385</v>
          </cell>
        </row>
        <row r="27">
          <cell r="F27">
            <v>599759.99999991618</v>
          </cell>
          <cell r="I27">
            <v>17.595307917888565</v>
          </cell>
          <cell r="K27">
            <v>568.33333333333326</v>
          </cell>
        </row>
        <row r="28">
          <cell r="F28">
            <v>689639.99999994412</v>
          </cell>
          <cell r="I28">
            <v>17.595307917888565</v>
          </cell>
          <cell r="K28">
            <v>568.33333333333326</v>
          </cell>
        </row>
        <row r="29">
          <cell r="F29">
            <v>870719.99999990221</v>
          </cell>
          <cell r="I29">
            <v>17.302052785923756</v>
          </cell>
          <cell r="K29">
            <v>577.9661016949151</v>
          </cell>
        </row>
      </sheetData>
      <sheetData sheetId="5">
        <row r="11">
          <cell r="E11"/>
          <cell r="H11">
            <v>100</v>
          </cell>
          <cell r="J11">
            <v>200</v>
          </cell>
        </row>
        <row r="12">
          <cell r="E12">
            <v>60.000000195577741</v>
          </cell>
          <cell r="H12">
            <v>98.8472622478386</v>
          </cell>
          <cell r="J12">
            <v>202.33236151603501</v>
          </cell>
        </row>
        <row r="13">
          <cell r="E13">
            <v>299.99999972060323</v>
          </cell>
          <cell r="H13">
            <v>95.389048991354457</v>
          </cell>
          <cell r="J13">
            <v>209.6676737160121</v>
          </cell>
        </row>
        <row r="14">
          <cell r="E14">
            <v>600.00000006984919</v>
          </cell>
          <cell r="H14">
            <v>94.236311239193085</v>
          </cell>
          <cell r="J14">
            <v>212.23241590214064</v>
          </cell>
        </row>
        <row r="15">
          <cell r="E15">
            <v>899.99999979045242</v>
          </cell>
          <cell r="H15">
            <v>91.066282420749275</v>
          </cell>
          <cell r="J15">
            <v>219.62025316455697</v>
          </cell>
        </row>
        <row r="16">
          <cell r="E16">
            <v>1800.0000002095476</v>
          </cell>
          <cell r="H16">
            <v>81.844380403458203</v>
          </cell>
          <cell r="J16">
            <v>244.36619718309865</v>
          </cell>
        </row>
        <row r="17">
          <cell r="E17">
            <v>3599.9999997904524</v>
          </cell>
          <cell r="H17">
            <v>64.265129682997113</v>
          </cell>
          <cell r="J17">
            <v>311.21076233183857</v>
          </cell>
        </row>
        <row r="18">
          <cell r="E18">
            <v>7200.0000002095476</v>
          </cell>
          <cell r="H18">
            <v>53.890489913544656</v>
          </cell>
          <cell r="J18">
            <v>371.12299465240648</v>
          </cell>
        </row>
        <row r="19">
          <cell r="E19">
            <v>10800</v>
          </cell>
          <cell r="H19">
            <v>50.432276657060513</v>
          </cell>
          <cell r="J19">
            <v>396.57142857142861</v>
          </cell>
        </row>
        <row r="20">
          <cell r="E20">
            <v>14399.999999790452</v>
          </cell>
          <cell r="H20">
            <v>47.982708933717575</v>
          </cell>
          <cell r="J20">
            <v>416.81681681681687</v>
          </cell>
        </row>
        <row r="21">
          <cell r="E21">
            <v>21600</v>
          </cell>
          <cell r="H21">
            <v>44.092219020172905</v>
          </cell>
          <cell r="J21">
            <v>453.59477124183007</v>
          </cell>
        </row>
        <row r="22">
          <cell r="E22">
            <v>86700.000000349246</v>
          </cell>
          <cell r="H22">
            <v>37.175792507204605</v>
          </cell>
          <cell r="J22">
            <v>537.98449612403112</v>
          </cell>
        </row>
        <row r="23">
          <cell r="E23">
            <v>105479.99999995809</v>
          </cell>
          <cell r="H23">
            <v>35.014409221902014</v>
          </cell>
          <cell r="J23">
            <v>571.19341563786008</v>
          </cell>
        </row>
        <row r="24">
          <cell r="E24">
            <v>173939.99999994412</v>
          </cell>
          <cell r="H24">
            <v>34.582132564841494</v>
          </cell>
          <cell r="J24">
            <v>578.33333333333337</v>
          </cell>
        </row>
        <row r="25">
          <cell r="E25">
            <v>259080.00000023749</v>
          </cell>
          <cell r="H25">
            <v>33.429394812680115</v>
          </cell>
          <cell r="J25">
            <v>598.27586206896558</v>
          </cell>
        </row>
        <row r="26">
          <cell r="E26">
            <v>516419.99999983236</v>
          </cell>
          <cell r="H26">
            <v>32.132564841498557</v>
          </cell>
          <cell r="J26">
            <v>622.42152466367713</v>
          </cell>
        </row>
        <row r="27">
          <cell r="E27">
            <v>599820.00000011176</v>
          </cell>
          <cell r="H27">
            <v>31.98847262247838</v>
          </cell>
          <cell r="J27">
            <v>625.22522522522536</v>
          </cell>
        </row>
        <row r="28">
          <cell r="E28">
            <v>689700.0000001397</v>
          </cell>
          <cell r="H28">
            <v>31.700288184438037</v>
          </cell>
          <cell r="J28">
            <v>630.90909090909099</v>
          </cell>
        </row>
        <row r="29">
          <cell r="E29">
            <v>870780.00000009779</v>
          </cell>
          <cell r="H29">
            <v>31.41210374639769</v>
          </cell>
          <cell r="J29">
            <v>636.6972477064221</v>
          </cell>
        </row>
      </sheetData>
      <sheetData sheetId="6">
        <row r="11">
          <cell r="E11"/>
          <cell r="H11">
            <v>100</v>
          </cell>
          <cell r="J11">
            <v>300</v>
          </cell>
        </row>
        <row r="12">
          <cell r="E12">
            <v>60.000000195577741</v>
          </cell>
          <cell r="H12">
            <v>100</v>
          </cell>
          <cell r="J12">
            <v>300</v>
          </cell>
        </row>
        <row r="13">
          <cell r="E13">
            <v>299.99999972060323</v>
          </cell>
          <cell r="H13">
            <v>99.701492537313428</v>
          </cell>
          <cell r="J13">
            <v>300.89820359281435</v>
          </cell>
        </row>
        <row r="14">
          <cell r="E14">
            <v>600.00000006984919</v>
          </cell>
          <cell r="H14">
            <v>98.805970149253724</v>
          </cell>
          <cell r="J14">
            <v>303.62537764350452</v>
          </cell>
        </row>
        <row r="15">
          <cell r="E15">
            <v>899.99999979045242</v>
          </cell>
          <cell r="H15">
            <v>97.313432835820905</v>
          </cell>
          <cell r="J15">
            <v>308.28220858895708</v>
          </cell>
        </row>
        <row r="16">
          <cell r="E16">
            <v>1800.0000002095476</v>
          </cell>
          <cell r="H16">
            <v>91.940298507462686</v>
          </cell>
          <cell r="J16">
            <v>326.29870129870125</v>
          </cell>
        </row>
        <row r="17">
          <cell r="E17">
            <v>3599.9999997904524</v>
          </cell>
          <cell r="H17">
            <v>81.791044776119406</v>
          </cell>
          <cell r="J17">
            <v>366.78832116788323</v>
          </cell>
        </row>
        <row r="18">
          <cell r="E18">
            <v>7200.0000002095476</v>
          </cell>
          <cell r="H18">
            <v>68.656716417910445</v>
          </cell>
          <cell r="J18">
            <v>436.95652173913044</v>
          </cell>
        </row>
        <row r="19">
          <cell r="E19">
            <v>10800</v>
          </cell>
          <cell r="H19">
            <v>65.074626865671647</v>
          </cell>
          <cell r="J19">
            <v>461.00917431192659</v>
          </cell>
        </row>
        <row r="20">
          <cell r="E20">
            <v>14399.999999790452</v>
          </cell>
          <cell r="H20">
            <v>62.68656716417911</v>
          </cell>
          <cell r="J20">
            <v>478.57142857142861</v>
          </cell>
        </row>
        <row r="21">
          <cell r="E21">
            <v>21600</v>
          </cell>
          <cell r="H21">
            <v>58.805970149253724</v>
          </cell>
          <cell r="J21">
            <v>510.15228426395942</v>
          </cell>
        </row>
        <row r="22">
          <cell r="E22">
            <v>86760.000000544824</v>
          </cell>
          <cell r="H22">
            <v>51.343283582089548</v>
          </cell>
          <cell r="J22">
            <v>584.30232558139539</v>
          </cell>
        </row>
        <row r="23">
          <cell r="E23">
            <v>105540.00000015367</v>
          </cell>
          <cell r="H23">
            <v>50.447761194029852</v>
          </cell>
          <cell r="J23">
            <v>594.67455621301781</v>
          </cell>
        </row>
        <row r="24">
          <cell r="E24">
            <v>174000.0000001397</v>
          </cell>
          <cell r="H24">
            <v>48.059701492537314</v>
          </cell>
          <cell r="J24">
            <v>624.22360248447194</v>
          </cell>
        </row>
        <row r="25">
          <cell r="E25">
            <v>259140.00000043306</v>
          </cell>
          <cell r="H25">
            <v>46.865671641791039</v>
          </cell>
          <cell r="J25">
            <v>640.12738853503186</v>
          </cell>
        </row>
        <row r="26">
          <cell r="E26">
            <v>516480.00000002794</v>
          </cell>
          <cell r="H26">
            <v>45.373134328358205</v>
          </cell>
          <cell r="J26">
            <v>661.18421052631584</v>
          </cell>
        </row>
        <row r="27">
          <cell r="E27">
            <v>599880.00000030734</v>
          </cell>
          <cell r="H27">
            <v>45.07462686567164</v>
          </cell>
          <cell r="J27">
            <v>665.56291390728472</v>
          </cell>
        </row>
        <row r="28">
          <cell r="E28">
            <v>689760.00000033528</v>
          </cell>
          <cell r="H28">
            <v>45.07462686567164</v>
          </cell>
          <cell r="J28">
            <v>665.56291390728472</v>
          </cell>
        </row>
        <row r="29">
          <cell r="E29">
            <v>870840.00000029337</v>
          </cell>
          <cell r="H29">
            <v>44.776119402985074</v>
          </cell>
          <cell r="J29">
            <v>670</v>
          </cell>
        </row>
      </sheetData>
      <sheetData sheetId="7">
        <row r="3">
          <cell r="D3">
            <v>600.00000006984919</v>
          </cell>
          <cell r="E3">
            <v>3.225806451612903</v>
          </cell>
          <cell r="F3">
            <v>310</v>
          </cell>
        </row>
        <row r="4">
          <cell r="D4">
            <v>600.00000006984919</v>
          </cell>
          <cell r="E4">
            <v>9.5588235294117645</v>
          </cell>
          <cell r="F4">
            <v>209.23076923076923</v>
          </cell>
        </row>
        <row r="5">
          <cell r="D5">
            <v>1800.0000002095476</v>
          </cell>
          <cell r="E5">
            <v>24.778761061946895</v>
          </cell>
          <cell r="F5">
            <v>201.78571428571436</v>
          </cell>
        </row>
        <row r="6">
          <cell r="D6">
            <v>3599.9999997904524</v>
          </cell>
          <cell r="E6">
            <v>40.322580645161295</v>
          </cell>
          <cell r="F6">
            <v>247.99999999999994</v>
          </cell>
        </row>
        <row r="7">
          <cell r="D7">
            <v>3599.9999997904524</v>
          </cell>
          <cell r="E7">
            <v>64.265129682997113</v>
          </cell>
          <cell r="F7">
            <v>311.21076233183857</v>
          </cell>
        </row>
        <row r="8">
          <cell r="D8">
            <v>7200.0000002095476</v>
          </cell>
          <cell r="E8">
            <v>68.656716417910445</v>
          </cell>
          <cell r="F8">
            <v>436.95652173913044</v>
          </cell>
        </row>
      </sheetData>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nsities"/>
      <sheetName val="C10"/>
      <sheetName val="C20"/>
      <sheetName val="C50"/>
      <sheetName val="C100"/>
      <sheetName val="C200"/>
      <sheetName val="C300"/>
      <sheetName val="Summary"/>
      <sheetName val="Sheet1"/>
    </sheetNames>
    <sheetDataSet>
      <sheetData sheetId="0" refreshError="1"/>
      <sheetData sheetId="1">
        <row r="11">
          <cell r="H11">
            <v>100</v>
          </cell>
          <cell r="J11">
            <v>10</v>
          </cell>
        </row>
        <row r="12">
          <cell r="E12">
            <v>60.000000195577741</v>
          </cell>
          <cell r="H12">
            <v>100</v>
          </cell>
          <cell r="J12">
            <v>10</v>
          </cell>
        </row>
        <row r="13">
          <cell r="E13">
            <v>299.99999972060323</v>
          </cell>
          <cell r="H13">
            <v>6.8513119533527709</v>
          </cell>
          <cell r="J13">
            <v>145.95744680851061</v>
          </cell>
        </row>
        <row r="14">
          <cell r="E14">
            <v>600.00000006984919</v>
          </cell>
          <cell r="H14">
            <v>6.8513119533527709</v>
          </cell>
          <cell r="J14">
            <v>145.95744680851061</v>
          </cell>
        </row>
        <row r="15">
          <cell r="E15">
            <v>899.99999979045242</v>
          </cell>
          <cell r="H15">
            <v>6.7055393586005829</v>
          </cell>
          <cell r="J15">
            <v>149.13043478260869</v>
          </cell>
        </row>
        <row r="16">
          <cell r="E16">
            <v>1800.0000002095476</v>
          </cell>
          <cell r="H16">
            <v>6.4139941690962115</v>
          </cell>
          <cell r="J16">
            <v>155.90909090909088</v>
          </cell>
        </row>
        <row r="17">
          <cell r="E17">
            <v>3599.9999997904524</v>
          </cell>
          <cell r="H17">
            <v>6.4139941690962115</v>
          </cell>
          <cell r="J17">
            <v>155.90909090909088</v>
          </cell>
        </row>
        <row r="18">
          <cell r="E18">
            <v>7200.0000002095476</v>
          </cell>
          <cell r="H18">
            <v>6.1224489795918373</v>
          </cell>
          <cell r="J18">
            <v>163.33333333333331</v>
          </cell>
        </row>
        <row r="19">
          <cell r="E19">
            <v>10800</v>
          </cell>
          <cell r="H19">
            <v>5.8309037900874641</v>
          </cell>
          <cell r="J19">
            <v>171.5</v>
          </cell>
        </row>
        <row r="20">
          <cell r="E20">
            <v>14399.999999790452</v>
          </cell>
          <cell r="H20">
            <v>5.8309037900874641</v>
          </cell>
          <cell r="J20">
            <v>171.5</v>
          </cell>
        </row>
        <row r="21">
          <cell r="E21">
            <v>21600</v>
          </cell>
          <cell r="H21">
            <v>5.8309037900874641</v>
          </cell>
          <cell r="J21">
            <v>171.5</v>
          </cell>
        </row>
        <row r="22">
          <cell r="E22">
            <v>86339.999999804422</v>
          </cell>
          <cell r="H22">
            <v>5.2478134110787185</v>
          </cell>
          <cell r="J22">
            <v>190.55555555555554</v>
          </cell>
        </row>
        <row r="23">
          <cell r="E23">
            <v>167053.99999958463</v>
          </cell>
          <cell r="H23">
            <v>4.6647230320699711</v>
          </cell>
          <cell r="J23">
            <v>214.37499999999997</v>
          </cell>
        </row>
        <row r="24">
          <cell r="E24">
            <v>596773.99999969639</v>
          </cell>
          <cell r="H24">
            <v>4.3731778425655978</v>
          </cell>
          <cell r="J24">
            <v>228.66666666666663</v>
          </cell>
        </row>
        <row r="25">
          <cell r="E25">
            <v>683413.99999985006</v>
          </cell>
          <cell r="H25">
            <v>4.0816326530612246</v>
          </cell>
          <cell r="J25">
            <v>245</v>
          </cell>
        </row>
        <row r="26">
          <cell r="E26">
            <v>785113.99999943096</v>
          </cell>
          <cell r="H26">
            <v>4.0816326530612246</v>
          </cell>
          <cell r="J26">
            <v>245</v>
          </cell>
        </row>
        <row r="27">
          <cell r="E27">
            <v>858913.99999985006</v>
          </cell>
          <cell r="H27">
            <v>4.0816326530612246</v>
          </cell>
          <cell r="J27">
            <v>245</v>
          </cell>
        </row>
        <row r="28">
          <cell r="E28">
            <v>1119433.9999997523</v>
          </cell>
          <cell r="H28">
            <v>3.2069970845481057</v>
          </cell>
          <cell r="J28">
            <v>311.81818181818176</v>
          </cell>
        </row>
      </sheetData>
      <sheetData sheetId="2">
        <row r="11">
          <cell r="I11">
            <v>100.00000000000003</v>
          </cell>
          <cell r="K11">
            <v>20.000000000000004</v>
          </cell>
        </row>
        <row r="12">
          <cell r="F12">
            <v>60.000000195577741</v>
          </cell>
          <cell r="I12">
            <v>100.00000000000003</v>
          </cell>
          <cell r="K12">
            <v>19.999999999999996</v>
          </cell>
        </row>
        <row r="13">
          <cell r="F13">
            <v>299.99999972060323</v>
          </cell>
          <cell r="I13">
            <v>23.753665689149564</v>
          </cell>
          <cell r="K13">
            <v>84.197530864197518</v>
          </cell>
        </row>
        <row r="14">
          <cell r="F14">
            <v>600.00000006984919</v>
          </cell>
          <cell r="I14">
            <v>15.689149560117304</v>
          </cell>
          <cell r="K14">
            <v>127.47663551401868</v>
          </cell>
        </row>
        <row r="15">
          <cell r="F15">
            <v>899.99999979045242</v>
          </cell>
          <cell r="I15">
            <v>13.489736070381234</v>
          </cell>
          <cell r="K15">
            <v>148.26086956521738</v>
          </cell>
        </row>
        <row r="16">
          <cell r="F16">
            <v>1754.0000001434237</v>
          </cell>
          <cell r="I16">
            <v>12.023460410557185</v>
          </cell>
          <cell r="K16">
            <v>166.34146341463412</v>
          </cell>
        </row>
        <row r="17">
          <cell r="F17">
            <v>3599.9999997904524</v>
          </cell>
          <cell r="I17">
            <v>11.583577712609973</v>
          </cell>
          <cell r="K17">
            <v>172.65822784810123</v>
          </cell>
        </row>
        <row r="18">
          <cell r="F18">
            <v>7200.0000002095476</v>
          </cell>
          <cell r="I18">
            <v>10.85043988269795</v>
          </cell>
          <cell r="K18">
            <v>184.32432432432427</v>
          </cell>
        </row>
        <row r="19">
          <cell r="F19">
            <v>10800</v>
          </cell>
          <cell r="I19">
            <v>10.26392961876833</v>
          </cell>
          <cell r="K19">
            <v>194.85714285714283</v>
          </cell>
        </row>
        <row r="20">
          <cell r="F20">
            <v>14399.999999790452</v>
          </cell>
          <cell r="I20">
            <v>10.117302052785925</v>
          </cell>
          <cell r="K20">
            <v>197.68115942028982</v>
          </cell>
        </row>
        <row r="21">
          <cell r="F21">
            <v>21600</v>
          </cell>
          <cell r="I21">
            <v>9.3841642228739026</v>
          </cell>
          <cell r="K21">
            <v>213.12499999999997</v>
          </cell>
        </row>
        <row r="22">
          <cell r="F22">
            <v>86400</v>
          </cell>
          <cell r="I22">
            <v>7.9178885630498543</v>
          </cell>
          <cell r="K22">
            <v>252.59259259259252</v>
          </cell>
        </row>
        <row r="23">
          <cell r="F23">
            <v>167113.99999978021</v>
          </cell>
          <cell r="I23">
            <v>7.3313782991202361</v>
          </cell>
          <cell r="K23">
            <v>272.79999999999995</v>
          </cell>
        </row>
        <row r="24">
          <cell r="F24">
            <v>596833.99999989197</v>
          </cell>
          <cell r="I24">
            <v>5.8651026392961887</v>
          </cell>
          <cell r="K24">
            <v>340.99999999999994</v>
          </cell>
        </row>
        <row r="25">
          <cell r="F25">
            <v>683474.00000004563</v>
          </cell>
          <cell r="I25">
            <v>5.8651026392961887</v>
          </cell>
          <cell r="K25">
            <v>340.99999999999994</v>
          </cell>
        </row>
        <row r="26">
          <cell r="F26">
            <v>785173.99999962654</v>
          </cell>
          <cell r="I26">
            <v>5.7184750733137841</v>
          </cell>
          <cell r="K26">
            <v>349.74358974358972</v>
          </cell>
        </row>
        <row r="27">
          <cell r="F27">
            <v>858974.00000004563</v>
          </cell>
          <cell r="I27">
            <v>5.7184750733137841</v>
          </cell>
          <cell r="K27">
            <v>349.74358974358972</v>
          </cell>
        </row>
        <row r="28">
          <cell r="F28">
            <v>946693.99999994785</v>
          </cell>
          <cell r="I28">
            <v>5.2785923753665696</v>
          </cell>
          <cell r="K28">
            <v>378.8888888888888</v>
          </cell>
        </row>
      </sheetData>
      <sheetData sheetId="3">
        <row r="11">
          <cell r="F11">
            <v>0</v>
          </cell>
          <cell r="I11">
            <v>100</v>
          </cell>
          <cell r="K11">
            <v>50</v>
          </cell>
        </row>
        <row r="12">
          <cell r="F12">
            <v>60.000000195577741</v>
          </cell>
          <cell r="I12">
            <v>100</v>
          </cell>
          <cell r="K12">
            <v>50</v>
          </cell>
        </row>
        <row r="13">
          <cell r="F13">
            <v>299.99999972060323</v>
          </cell>
          <cell r="I13">
            <v>77.941176470588232</v>
          </cell>
          <cell r="K13">
            <v>64.15094339622641</v>
          </cell>
        </row>
        <row r="14">
          <cell r="F14">
            <v>600.00000006984919</v>
          </cell>
          <cell r="I14">
            <v>62.058823529411747</v>
          </cell>
          <cell r="K14">
            <v>80.568720379146939</v>
          </cell>
        </row>
        <row r="15">
          <cell r="F15">
            <v>899.99999979045242</v>
          </cell>
          <cell r="I15">
            <v>51.470588235294116</v>
          </cell>
          <cell r="K15">
            <v>97.142857142857139</v>
          </cell>
        </row>
        <row r="16">
          <cell r="F16">
            <v>1800.0000002095476</v>
          </cell>
          <cell r="I16">
            <v>35</v>
          </cell>
          <cell r="K16">
            <v>142.85714285714289</v>
          </cell>
        </row>
        <row r="17">
          <cell r="F17">
            <v>3599.9999997904524</v>
          </cell>
          <cell r="I17">
            <v>28.382352941176464</v>
          </cell>
          <cell r="K17">
            <v>176.16580310880832</v>
          </cell>
        </row>
        <row r="18">
          <cell r="F18">
            <v>7200.0000002095476</v>
          </cell>
          <cell r="I18">
            <v>24.411764705882344</v>
          </cell>
          <cell r="K18">
            <v>204.81927710843379</v>
          </cell>
        </row>
        <row r="19">
          <cell r="F19">
            <v>10800</v>
          </cell>
          <cell r="I19">
            <v>22.941176470588225</v>
          </cell>
          <cell r="K19">
            <v>217.94871794871801</v>
          </cell>
        </row>
        <row r="20">
          <cell r="F20">
            <v>14399.999999790452</v>
          </cell>
          <cell r="I20">
            <v>22.058823529411764</v>
          </cell>
          <cell r="K20">
            <v>226.66666666666666</v>
          </cell>
        </row>
        <row r="21">
          <cell r="F21">
            <v>21600</v>
          </cell>
          <cell r="I21">
            <v>20.735294117647051</v>
          </cell>
          <cell r="K21">
            <v>241.13475177304971</v>
          </cell>
        </row>
        <row r="22">
          <cell r="F22">
            <v>86466.000000340864</v>
          </cell>
          <cell r="I22">
            <v>17.205882352941181</v>
          </cell>
          <cell r="K22">
            <v>290.59829059829053</v>
          </cell>
        </row>
        <row r="23">
          <cell r="F23">
            <v>105678.99999995716</v>
          </cell>
          <cell r="I23">
            <v>16.470588235294123</v>
          </cell>
          <cell r="K23">
            <v>303.5714285714285</v>
          </cell>
        </row>
        <row r="24">
          <cell r="F24">
            <v>183558.9999998454</v>
          </cell>
          <cell r="I24">
            <v>15.58823529411764</v>
          </cell>
          <cell r="K24">
            <v>320.75471698113222</v>
          </cell>
        </row>
        <row r="25">
          <cell r="F25">
            <v>275950.99999993108</v>
          </cell>
          <cell r="I25">
            <v>13.088235294117656</v>
          </cell>
          <cell r="K25">
            <v>382.02247191011207</v>
          </cell>
        </row>
        <row r="26">
          <cell r="F26">
            <v>518059.0000001248</v>
          </cell>
          <cell r="I26">
            <v>13.088235294117656</v>
          </cell>
          <cell r="K26">
            <v>382.02247191011207</v>
          </cell>
        </row>
        <row r="27">
          <cell r="F27">
            <v>602061.00000031292</v>
          </cell>
          <cell r="I27">
            <v>12.94117647058823</v>
          </cell>
          <cell r="K27">
            <v>386.36363636363649</v>
          </cell>
        </row>
      </sheetData>
      <sheetData sheetId="4">
        <row r="11">
          <cell r="I11">
            <v>100</v>
          </cell>
          <cell r="K11">
            <v>100</v>
          </cell>
        </row>
        <row r="12">
          <cell r="F12">
            <v>60.000000195577741</v>
          </cell>
          <cell r="I12">
            <v>100</v>
          </cell>
          <cell r="K12">
            <v>100</v>
          </cell>
        </row>
        <row r="13">
          <cell r="F13">
            <v>299.99999972060323</v>
          </cell>
          <cell r="I13">
            <v>95.614035087719301</v>
          </cell>
          <cell r="K13">
            <v>104.58715596330275</v>
          </cell>
        </row>
        <row r="14">
          <cell r="F14">
            <v>600.00000006984919</v>
          </cell>
          <cell r="I14">
            <v>91.812865497076032</v>
          </cell>
          <cell r="K14">
            <v>108.9171974522293</v>
          </cell>
        </row>
        <row r="15">
          <cell r="F15">
            <v>899.99999979045242</v>
          </cell>
          <cell r="I15">
            <v>89.766081871345023</v>
          </cell>
          <cell r="K15">
            <v>111.40065146579805</v>
          </cell>
        </row>
        <row r="16">
          <cell r="F16">
            <v>1800.0000002095476</v>
          </cell>
          <cell r="I16">
            <v>77.631578947368411</v>
          </cell>
          <cell r="K16">
            <v>128.81355932203394</v>
          </cell>
        </row>
        <row r="17">
          <cell r="F17">
            <v>3599.9999997904524</v>
          </cell>
          <cell r="I17">
            <v>59.356725146198819</v>
          </cell>
          <cell r="K17">
            <v>168.47290640394093</v>
          </cell>
        </row>
        <row r="18">
          <cell r="F18">
            <v>7200.0000002095476</v>
          </cell>
          <cell r="I18">
            <v>46.783625730994146</v>
          </cell>
          <cell r="K18">
            <v>213.75000000000003</v>
          </cell>
        </row>
        <row r="19">
          <cell r="F19">
            <v>10800</v>
          </cell>
          <cell r="I19">
            <v>42.397660818713447</v>
          </cell>
          <cell r="K19">
            <v>235.86206896551727</v>
          </cell>
        </row>
        <row r="20">
          <cell r="F20">
            <v>14399.999999790452</v>
          </cell>
          <cell r="I20">
            <v>41.520467836257311</v>
          </cell>
          <cell r="K20">
            <v>240.8450704225352</v>
          </cell>
        </row>
        <row r="21">
          <cell r="F21">
            <v>21600</v>
          </cell>
          <cell r="I21">
            <v>38.888888888888879</v>
          </cell>
          <cell r="K21">
            <v>257.14285714285722</v>
          </cell>
        </row>
        <row r="22">
          <cell r="F22">
            <v>86345.999999949709</v>
          </cell>
          <cell r="I22">
            <v>30.701754385964907</v>
          </cell>
          <cell r="K22">
            <v>325.71428571428578</v>
          </cell>
        </row>
        <row r="23">
          <cell r="F23">
            <v>105558.999999566</v>
          </cell>
          <cell r="I23">
            <v>29.67836257309941</v>
          </cell>
          <cell r="K23">
            <v>336.94581280788185</v>
          </cell>
        </row>
        <row r="24">
          <cell r="F24">
            <v>183438.99999945424</v>
          </cell>
          <cell r="I24">
            <v>29.093567251461995</v>
          </cell>
          <cell r="K24">
            <v>343.71859296482404</v>
          </cell>
        </row>
        <row r="25">
          <cell r="F25">
            <v>275830.99999953993</v>
          </cell>
          <cell r="I25">
            <v>27.777777777777775</v>
          </cell>
          <cell r="K25">
            <v>360</v>
          </cell>
        </row>
        <row r="26">
          <cell r="F26">
            <v>517938.99999973364</v>
          </cell>
          <cell r="I26">
            <v>25.877192982456144</v>
          </cell>
          <cell r="K26">
            <v>386.4406779661017</v>
          </cell>
        </row>
        <row r="27">
          <cell r="F27">
            <v>601940.99999992177</v>
          </cell>
          <cell r="I27">
            <v>25.584795321637426</v>
          </cell>
          <cell r="K27">
            <v>390.85714285714289</v>
          </cell>
        </row>
      </sheetData>
      <sheetData sheetId="5">
        <row r="11">
          <cell r="H11">
            <v>100</v>
          </cell>
          <cell r="J11">
            <v>200</v>
          </cell>
        </row>
        <row r="12">
          <cell r="E12">
            <v>60.000000195577741</v>
          </cell>
          <cell r="H12">
            <v>100</v>
          </cell>
          <cell r="J12">
            <v>200</v>
          </cell>
        </row>
        <row r="13">
          <cell r="E13">
            <v>300.00000034924597</v>
          </cell>
          <cell r="H13">
            <v>100</v>
          </cell>
          <cell r="J13">
            <v>200</v>
          </cell>
        </row>
        <row r="14">
          <cell r="E14">
            <v>600.00000006984919</v>
          </cell>
          <cell r="H14">
            <v>100</v>
          </cell>
          <cell r="J14">
            <v>200</v>
          </cell>
        </row>
        <row r="15">
          <cell r="E15">
            <v>899.99999979045242</v>
          </cell>
          <cell r="H15">
            <v>100</v>
          </cell>
          <cell r="J15">
            <v>200</v>
          </cell>
        </row>
        <row r="16">
          <cell r="E16">
            <v>1770.0000001117587</v>
          </cell>
          <cell r="H16">
            <v>98.270893371757921</v>
          </cell>
          <cell r="J16">
            <v>203.5190615835777</v>
          </cell>
        </row>
        <row r="17">
          <cell r="E17">
            <v>3599.9999997904524</v>
          </cell>
          <cell r="H17">
            <v>87.896253602305464</v>
          </cell>
          <cell r="J17">
            <v>227.5409836065574</v>
          </cell>
        </row>
        <row r="18">
          <cell r="E18">
            <v>7200.0000002095476</v>
          </cell>
          <cell r="H18">
            <v>69.452449567723335</v>
          </cell>
          <cell r="J18">
            <v>287.96680497925308</v>
          </cell>
        </row>
        <row r="19">
          <cell r="E19">
            <v>10800</v>
          </cell>
          <cell r="H19">
            <v>66.570605187319885</v>
          </cell>
          <cell r="J19">
            <v>300.43290043290045</v>
          </cell>
        </row>
        <row r="20">
          <cell r="E20">
            <v>14969.999999762513</v>
          </cell>
          <cell r="H20">
            <v>63.976945244956759</v>
          </cell>
          <cell r="J20">
            <v>312.61261261261268</v>
          </cell>
        </row>
        <row r="21">
          <cell r="E21">
            <v>19530.000000167638</v>
          </cell>
          <cell r="H21">
            <v>61.959654178674349</v>
          </cell>
          <cell r="J21">
            <v>322.79069767441865</v>
          </cell>
        </row>
        <row r="22">
          <cell r="E22">
            <v>86369.999999902211</v>
          </cell>
          <cell r="H22">
            <v>53.602305475504316</v>
          </cell>
          <cell r="J22">
            <v>373.11827956989248</v>
          </cell>
        </row>
        <row r="23">
          <cell r="E23">
            <v>161969.99999990221</v>
          </cell>
          <cell r="H23">
            <v>50.432276657060513</v>
          </cell>
          <cell r="J23">
            <v>396.57142857142861</v>
          </cell>
        </row>
        <row r="24">
          <cell r="E24">
            <v>173129.99999981839</v>
          </cell>
          <cell r="H24">
            <v>50.144092219020166</v>
          </cell>
          <cell r="J24">
            <v>398.85057471264378</v>
          </cell>
        </row>
        <row r="25">
          <cell r="E25">
            <v>260370.00000004191</v>
          </cell>
          <cell r="H25">
            <v>48.414985590778095</v>
          </cell>
          <cell r="J25">
            <v>413.09523809523813</v>
          </cell>
        </row>
        <row r="26">
          <cell r="E26">
            <v>678921.00000001956</v>
          </cell>
          <cell r="H26">
            <v>45.244956772334291</v>
          </cell>
          <cell r="J26">
            <v>442.03821656050957</v>
          </cell>
        </row>
        <row r="27">
          <cell r="E27">
            <v>765561.00000017323</v>
          </cell>
          <cell r="H27">
            <v>44.956772334293944</v>
          </cell>
          <cell r="J27">
            <v>444.87179487179492</v>
          </cell>
        </row>
        <row r="28">
          <cell r="E28">
            <v>864741.00000034086</v>
          </cell>
          <cell r="H28">
            <v>44.524495677233425</v>
          </cell>
        </row>
      </sheetData>
      <sheetData sheetId="6">
        <row r="11">
          <cell r="H11">
            <v>100</v>
          </cell>
          <cell r="J11">
            <v>300</v>
          </cell>
        </row>
        <row r="12">
          <cell r="E12">
            <v>60.000000195577741</v>
          </cell>
          <cell r="H12">
            <v>100</v>
          </cell>
          <cell r="J12">
            <v>300</v>
          </cell>
        </row>
        <row r="13">
          <cell r="E13">
            <v>300.00000034924597</v>
          </cell>
          <cell r="H13">
            <v>100</v>
          </cell>
          <cell r="J13">
            <v>300</v>
          </cell>
        </row>
        <row r="14">
          <cell r="E14">
            <v>600.00000006984919</v>
          </cell>
          <cell r="H14">
            <v>100</v>
          </cell>
          <cell r="J14">
            <v>300</v>
          </cell>
        </row>
        <row r="15">
          <cell r="E15">
            <v>899.99999979045242</v>
          </cell>
          <cell r="H15">
            <v>100</v>
          </cell>
          <cell r="J15">
            <v>300</v>
          </cell>
        </row>
        <row r="16">
          <cell r="E16">
            <v>1770.0000001117587</v>
          </cell>
          <cell r="H16">
            <v>100</v>
          </cell>
          <cell r="J16">
            <v>300</v>
          </cell>
        </row>
        <row r="17">
          <cell r="E17">
            <v>3599.9999997904524</v>
          </cell>
          <cell r="H17">
            <v>100</v>
          </cell>
          <cell r="J17">
            <v>300</v>
          </cell>
        </row>
        <row r="18">
          <cell r="E18">
            <v>7200.0000002095476</v>
          </cell>
          <cell r="H18">
            <v>99.703264094955486</v>
          </cell>
          <cell r="J18">
            <v>300.89285714285717</v>
          </cell>
        </row>
        <row r="19">
          <cell r="E19">
            <v>10800</v>
          </cell>
          <cell r="H19">
            <v>99.406528189910972</v>
          </cell>
          <cell r="J19">
            <v>301.79104477611941</v>
          </cell>
        </row>
        <row r="20">
          <cell r="E20">
            <v>14969.999999762513</v>
          </cell>
          <cell r="H20">
            <v>98.813056379821944</v>
          </cell>
          <cell r="J20">
            <v>303.60360360360363</v>
          </cell>
        </row>
        <row r="21">
          <cell r="E21">
            <v>19530.000000167638</v>
          </cell>
          <cell r="H21">
            <v>98.813056379821944</v>
          </cell>
          <cell r="J21">
            <v>303.60360360360363</v>
          </cell>
        </row>
        <row r="22">
          <cell r="E22">
            <v>86369.999999902211</v>
          </cell>
          <cell r="H22">
            <v>97.922848664688416</v>
          </cell>
          <cell r="J22">
            <v>306.36363636363637</v>
          </cell>
        </row>
        <row r="23">
          <cell r="E23">
            <v>161969.99999990221</v>
          </cell>
          <cell r="H23">
            <v>96.735905044510389</v>
          </cell>
          <cell r="J23">
            <v>310.12269938650309</v>
          </cell>
        </row>
        <row r="24">
          <cell r="E24">
            <v>173129.99999981839</v>
          </cell>
          <cell r="H24">
            <v>96.439169139465861</v>
          </cell>
          <cell r="J24">
            <v>311.07692307692309</v>
          </cell>
        </row>
        <row r="25">
          <cell r="E25">
            <v>260370.00000004191</v>
          </cell>
          <cell r="H25">
            <v>95.252225519287819</v>
          </cell>
          <cell r="J25">
            <v>314.95327102803736</v>
          </cell>
        </row>
        <row r="26">
          <cell r="E26">
            <v>678921.00000001956</v>
          </cell>
          <cell r="H26">
            <v>88.724035608308597</v>
          </cell>
          <cell r="J26">
            <v>338.12709030100336</v>
          </cell>
        </row>
        <row r="27">
          <cell r="E27">
            <v>765561.00000017323</v>
          </cell>
          <cell r="H27">
            <v>87.240356083086041</v>
          </cell>
          <cell r="J27">
            <v>343.87755102040819</v>
          </cell>
        </row>
        <row r="28">
          <cell r="E28">
            <v>864741.00000034086</v>
          </cell>
          <cell r="H28">
            <v>87.240356083086041</v>
          </cell>
        </row>
      </sheetData>
      <sheetData sheetId="7">
        <row r="3">
          <cell r="D3">
            <v>299.99999972060323</v>
          </cell>
          <cell r="E3">
            <v>6.8513119533527709</v>
          </cell>
          <cell r="F3">
            <v>145.95744680851061</v>
          </cell>
        </row>
        <row r="4">
          <cell r="D4">
            <v>299.99999972060323</v>
          </cell>
          <cell r="E4">
            <v>23.753665689149564</v>
          </cell>
          <cell r="F4">
            <v>84.197530864197518</v>
          </cell>
        </row>
        <row r="5">
          <cell r="D5">
            <v>1800.0000002095476</v>
          </cell>
          <cell r="E5">
            <v>35</v>
          </cell>
          <cell r="F5">
            <v>142.85714285714289</v>
          </cell>
        </row>
        <row r="6">
          <cell r="D6">
            <v>7200.0000002095476</v>
          </cell>
          <cell r="E6">
            <v>46.783625730994146</v>
          </cell>
          <cell r="F6">
            <v>213.75000000000003</v>
          </cell>
        </row>
        <row r="7">
          <cell r="D7">
            <v>7200.0000002095476</v>
          </cell>
          <cell r="E7">
            <v>69.452449567723335</v>
          </cell>
          <cell r="F7">
            <v>287.96680497925308</v>
          </cell>
        </row>
        <row r="8">
          <cell r="F8" t="str">
            <v>-</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nsities"/>
      <sheetName val="C10"/>
      <sheetName val="C20"/>
      <sheetName val="C50"/>
      <sheetName val="C100"/>
      <sheetName val="C200"/>
      <sheetName val="C300"/>
      <sheetName val="Summary"/>
      <sheetName val="Sheet1"/>
    </sheetNames>
    <sheetDataSet>
      <sheetData sheetId="0" refreshError="1"/>
      <sheetData sheetId="1">
        <row r="11">
          <cell r="H11">
            <v>100</v>
          </cell>
        </row>
        <row r="12">
          <cell r="E12">
            <v>60.000000195577741</v>
          </cell>
          <cell r="H12">
            <v>100</v>
          </cell>
        </row>
        <row r="14">
          <cell r="E14">
            <v>600.00000006984919</v>
          </cell>
          <cell r="H14">
            <v>13.274336283185843</v>
          </cell>
          <cell r="J14">
            <v>75.333333333333329</v>
          </cell>
        </row>
        <row r="15">
          <cell r="E15">
            <v>900.00000041909516</v>
          </cell>
          <cell r="H15">
            <v>11.504424778761061</v>
          </cell>
          <cell r="J15">
            <v>86.92307692307692</v>
          </cell>
        </row>
        <row r="16">
          <cell r="E16">
            <v>1800.0000002095476</v>
          </cell>
          <cell r="H16">
            <v>9.2920353982300892</v>
          </cell>
          <cell r="J16">
            <v>107.61904761904761</v>
          </cell>
        </row>
        <row r="17">
          <cell r="E17">
            <v>3600.0000004190952</v>
          </cell>
          <cell r="H17">
            <v>6.0471976401179939</v>
          </cell>
          <cell r="J17">
            <v>165.36585365853659</v>
          </cell>
        </row>
        <row r="18">
          <cell r="E18">
            <v>7200.0000002095476</v>
          </cell>
          <cell r="H18">
            <v>5.8997050147492622</v>
          </cell>
          <cell r="J18">
            <v>169.5</v>
          </cell>
        </row>
        <row r="19">
          <cell r="E19">
            <v>10800</v>
          </cell>
          <cell r="H19">
            <v>5.8997050147492622</v>
          </cell>
          <cell r="J19">
            <v>169.5</v>
          </cell>
        </row>
        <row r="20">
          <cell r="E20">
            <v>14400.000000419095</v>
          </cell>
          <cell r="H20">
            <v>5.7817109144542771</v>
          </cell>
          <cell r="J20">
            <v>172.9591836734694</v>
          </cell>
        </row>
        <row r="21">
          <cell r="E21">
            <v>19800.000000419095</v>
          </cell>
          <cell r="H21">
            <v>5.3097345132743365</v>
          </cell>
          <cell r="J21">
            <v>188.33333333333331</v>
          </cell>
        </row>
        <row r="22">
          <cell r="E22">
            <v>75004.000000236556</v>
          </cell>
          <cell r="H22">
            <v>4.8672566371681416</v>
          </cell>
          <cell r="J22">
            <v>205.45454545454547</v>
          </cell>
        </row>
        <row r="23">
          <cell r="E23">
            <v>106624.00000020862</v>
          </cell>
          <cell r="H23">
            <v>4.7197640117994109</v>
          </cell>
          <cell r="J23">
            <v>211.87499999999997</v>
          </cell>
        </row>
        <row r="24">
          <cell r="E24">
            <v>172811.00000005681</v>
          </cell>
          <cell r="H24">
            <v>4.277286135693215</v>
          </cell>
          <cell r="J24">
            <v>233.79310344827587</v>
          </cell>
        </row>
        <row r="25">
          <cell r="E25">
            <v>432679.99999991152</v>
          </cell>
          <cell r="H25">
            <v>2.9498525073746311</v>
          </cell>
          <cell r="J25">
            <v>339</v>
          </cell>
        </row>
        <row r="26">
          <cell r="E26">
            <v>519673.00000023097</v>
          </cell>
          <cell r="H26">
            <v>2.9498525073746311</v>
          </cell>
          <cell r="J26">
            <v>339</v>
          </cell>
        </row>
        <row r="27">
          <cell r="E27">
            <v>606157.99999998417</v>
          </cell>
          <cell r="H27">
            <v>2.8023598820058995</v>
          </cell>
          <cell r="J27">
            <v>356.84210526315786</v>
          </cell>
        </row>
      </sheetData>
      <sheetData sheetId="2">
        <row r="11">
          <cell r="I11">
            <v>100</v>
          </cell>
        </row>
        <row r="12">
          <cell r="F12">
            <v>120.00000039115548</v>
          </cell>
          <cell r="I12">
            <v>100</v>
          </cell>
        </row>
        <row r="14">
          <cell r="F14">
            <v>660.00000026542693</v>
          </cell>
          <cell r="I14">
            <v>38.709677419354854</v>
          </cell>
          <cell r="K14">
            <v>51.666666666666643</v>
          </cell>
        </row>
        <row r="15">
          <cell r="F15">
            <v>959.99999998603016</v>
          </cell>
          <cell r="I15">
            <v>28.152492668621708</v>
          </cell>
          <cell r="K15">
            <v>71.041666666666643</v>
          </cell>
        </row>
        <row r="16">
          <cell r="F16">
            <v>1860.0000004051253</v>
          </cell>
          <cell r="I16">
            <v>20.234604105571847</v>
          </cell>
          <cell r="K16">
            <v>98.840579710144937</v>
          </cell>
        </row>
        <row r="17">
          <cell r="F17">
            <v>3659.9999999860302</v>
          </cell>
          <cell r="I17">
            <v>16.422287390029332</v>
          </cell>
          <cell r="K17">
            <v>121.78571428571423</v>
          </cell>
        </row>
        <row r="18">
          <cell r="F18">
            <v>7260.0000004051253</v>
          </cell>
          <cell r="I18">
            <v>15.835777126099707</v>
          </cell>
          <cell r="K18">
            <v>126.29629629629632</v>
          </cell>
        </row>
        <row r="19">
          <cell r="F19">
            <v>10860.000000195578</v>
          </cell>
          <cell r="I19">
            <v>11.730205278592377</v>
          </cell>
          <cell r="K19">
            <v>170.49999999999997</v>
          </cell>
        </row>
        <row r="20">
          <cell r="F20">
            <v>14459.99999998603</v>
          </cell>
          <cell r="I20">
            <v>11.290322580645167</v>
          </cell>
          <cell r="K20">
            <v>177.14285714285705</v>
          </cell>
        </row>
        <row r="21">
          <cell r="F21">
            <v>19804.000000096858</v>
          </cell>
          <cell r="I21">
            <v>10.26392961876833</v>
          </cell>
          <cell r="K21">
            <v>194.85714285714283</v>
          </cell>
        </row>
        <row r="22">
          <cell r="F22">
            <v>75064.000000432134</v>
          </cell>
          <cell r="I22">
            <v>8.6510263929618869</v>
          </cell>
          <cell r="K22">
            <v>231.18644067796583</v>
          </cell>
        </row>
        <row r="23">
          <cell r="F23">
            <v>106743.99999997113</v>
          </cell>
          <cell r="I23">
            <v>8.3577712609970725</v>
          </cell>
          <cell r="K23">
            <v>239.29824561403493</v>
          </cell>
        </row>
        <row r="24">
          <cell r="F24">
            <v>172828.00000025891</v>
          </cell>
          <cell r="I24">
            <v>7.3313782991202361</v>
          </cell>
          <cell r="K24">
            <v>272.79999999999995</v>
          </cell>
        </row>
        <row r="25">
          <cell r="F25">
            <v>432624.00000002235</v>
          </cell>
          <cell r="I25">
            <v>6.1583577712610023</v>
          </cell>
          <cell r="K25">
            <v>324.76190476190447</v>
          </cell>
        </row>
        <row r="26">
          <cell r="F26">
            <v>519598.00000030082</v>
          </cell>
          <cell r="I26">
            <v>6.1583577712610023</v>
          </cell>
          <cell r="K26">
            <v>324.76190476190447</v>
          </cell>
        </row>
        <row r="27">
          <cell r="F27">
            <v>606213.00000026822</v>
          </cell>
          <cell r="I27">
            <v>6.0117302052785853</v>
          </cell>
          <cell r="K27">
            <v>332.68292682926869</v>
          </cell>
        </row>
      </sheetData>
      <sheetData sheetId="3">
        <row r="11">
          <cell r="F11">
            <v>0</v>
          </cell>
          <cell r="I11">
            <v>100</v>
          </cell>
          <cell r="K11">
            <v>50</v>
          </cell>
        </row>
        <row r="12">
          <cell r="F12">
            <v>60.000000195577741</v>
          </cell>
          <cell r="I12">
            <v>99.999999999999972</v>
          </cell>
          <cell r="K12">
            <v>50.000000000000014</v>
          </cell>
        </row>
        <row r="13">
          <cell r="F13">
            <v>300.00000034924597</v>
          </cell>
          <cell r="I13">
            <v>90.265486725663678</v>
          </cell>
          <cell r="K13">
            <v>55.392156862745111</v>
          </cell>
        </row>
        <row r="14">
          <cell r="F14">
            <v>600.00000006984919</v>
          </cell>
          <cell r="I14">
            <v>81.710914454277287</v>
          </cell>
          <cell r="K14">
            <v>61.191335740072205</v>
          </cell>
        </row>
        <row r="15">
          <cell r="F15">
            <v>899.99999979045242</v>
          </cell>
          <cell r="I15">
            <v>74.631268436578154</v>
          </cell>
          <cell r="K15">
            <v>66.99604743083006</v>
          </cell>
        </row>
        <row r="16">
          <cell r="F16">
            <v>1800.0000002095476</v>
          </cell>
          <cell r="I16">
            <v>55.752212389380539</v>
          </cell>
          <cell r="K16">
            <v>89.682539682539669</v>
          </cell>
        </row>
        <row r="17">
          <cell r="F17">
            <v>3551.9999998854473</v>
          </cell>
          <cell r="I17">
            <v>41.002949852507363</v>
          </cell>
          <cell r="K17">
            <v>121.9424460431655</v>
          </cell>
        </row>
        <row r="18">
          <cell r="F18">
            <v>7152.0000003045425</v>
          </cell>
          <cell r="I18">
            <v>31.268436578171087</v>
          </cell>
          <cell r="K18">
            <v>159.90566037735849</v>
          </cell>
        </row>
        <row r="19">
          <cell r="F19">
            <v>10752.005000319332</v>
          </cell>
          <cell r="I19">
            <v>28.023598820058993</v>
          </cell>
          <cell r="K19">
            <v>178.42105263157896</v>
          </cell>
        </row>
        <row r="20">
          <cell r="F20">
            <v>14352.010000334121</v>
          </cell>
          <cell r="I20">
            <v>26.25368731563421</v>
          </cell>
          <cell r="K20">
            <v>190.44943820224725</v>
          </cell>
        </row>
        <row r="21">
          <cell r="F21">
            <v>19447.999999858439</v>
          </cell>
          <cell r="I21">
            <v>24.188790560471983</v>
          </cell>
          <cell r="K21">
            <v>206.70731707317071</v>
          </cell>
        </row>
        <row r="22">
          <cell r="F22">
            <v>74652.000000304542</v>
          </cell>
          <cell r="I22">
            <v>18.28908554572272</v>
          </cell>
          <cell r="K22">
            <v>273.38709677419348</v>
          </cell>
        </row>
        <row r="23">
          <cell r="F23">
            <v>106392.00000003912</v>
          </cell>
          <cell r="I23">
            <v>17.256637168141594</v>
          </cell>
          <cell r="K23">
            <v>289.74358974358972</v>
          </cell>
        </row>
        <row r="24">
          <cell r="F24">
            <v>172522.99999999814</v>
          </cell>
          <cell r="I24">
            <v>15.929203539823003</v>
          </cell>
          <cell r="K24">
            <v>313.88888888888903</v>
          </cell>
        </row>
        <row r="25">
          <cell r="F25">
            <v>432156.00000000559</v>
          </cell>
          <cell r="I25">
            <v>13.864306784660773</v>
          </cell>
          <cell r="K25">
            <v>360.63829787234027</v>
          </cell>
        </row>
        <row r="26">
          <cell r="F26">
            <v>519145.00000001863</v>
          </cell>
          <cell r="I26">
            <v>13.569321533923306</v>
          </cell>
          <cell r="K26">
            <v>368.47826086956513</v>
          </cell>
        </row>
        <row r="27">
          <cell r="F27">
            <v>605900.00000002328</v>
          </cell>
          <cell r="I27">
            <v>13.421828908554561</v>
          </cell>
          <cell r="K27">
            <v>372.52747252747281</v>
          </cell>
        </row>
      </sheetData>
      <sheetData sheetId="4">
        <row r="11">
          <cell r="H11">
            <v>100</v>
          </cell>
          <cell r="J11">
            <v>100</v>
          </cell>
        </row>
        <row r="12">
          <cell r="E12">
            <v>60.000000195577741</v>
          </cell>
          <cell r="H12">
            <v>100</v>
          </cell>
          <cell r="J12">
            <v>100</v>
          </cell>
        </row>
        <row r="13">
          <cell r="E13">
            <v>299.99999972060323</v>
          </cell>
          <cell r="H13">
            <v>97.093023255813947</v>
          </cell>
          <cell r="J13">
            <v>102.9940119760479</v>
          </cell>
        </row>
        <row r="14">
          <cell r="E14">
            <v>600.00000006984919</v>
          </cell>
          <cell r="H14">
            <v>93.023255813953483</v>
          </cell>
          <cell r="J14">
            <v>107.5</v>
          </cell>
        </row>
        <row r="15">
          <cell r="E15">
            <v>899.99999979045242</v>
          </cell>
          <cell r="H15">
            <v>88.95348837209302</v>
          </cell>
          <cell r="J15">
            <v>112.41830065359477</v>
          </cell>
        </row>
        <row r="16">
          <cell r="E16">
            <v>1800.0000002095476</v>
          </cell>
          <cell r="H16">
            <v>77.761627906976756</v>
          </cell>
          <cell r="J16">
            <v>128.59813084112147</v>
          </cell>
        </row>
        <row r="17">
          <cell r="E17">
            <v>3599.9999997904524</v>
          </cell>
          <cell r="H17">
            <v>57.558139534883722</v>
          </cell>
          <cell r="J17">
            <v>173.73737373737373</v>
          </cell>
        </row>
        <row r="18">
          <cell r="E18">
            <v>7200.0000002095476</v>
          </cell>
          <cell r="H18">
            <v>48.255813953488378</v>
          </cell>
          <cell r="J18">
            <v>207.22891566265056</v>
          </cell>
        </row>
        <row r="19">
          <cell r="E19">
            <v>10800.004999595694</v>
          </cell>
          <cell r="H19">
            <v>44.767441860465119</v>
          </cell>
          <cell r="J19">
            <v>223.37662337662337</v>
          </cell>
        </row>
        <row r="20">
          <cell r="E20">
            <v>14400.009999610484</v>
          </cell>
          <cell r="H20">
            <v>42.441860465116285</v>
          </cell>
          <cell r="J20">
            <v>235.61643835616439</v>
          </cell>
        </row>
        <row r="21">
          <cell r="E21">
            <v>19391.999999969266</v>
          </cell>
          <cell r="H21">
            <v>40.406976744186053</v>
          </cell>
          <cell r="J21">
            <v>247.48201438848918</v>
          </cell>
        </row>
        <row r="22">
          <cell r="E22">
            <v>74651.9999996759</v>
          </cell>
          <cell r="H22">
            <v>32.558139534883715</v>
          </cell>
          <cell r="J22">
            <v>307.14285714285717</v>
          </cell>
        </row>
        <row r="23">
          <cell r="E23">
            <v>106392.00000003912</v>
          </cell>
          <cell r="H23">
            <v>31.104651162790699</v>
          </cell>
          <cell r="J23">
            <v>321.49532710280374</v>
          </cell>
        </row>
        <row r="24">
          <cell r="E24">
            <v>172462.00000019744</v>
          </cell>
          <cell r="H24">
            <v>28.779069767441861</v>
          </cell>
          <cell r="J24">
            <v>347.47474747474746</v>
          </cell>
        </row>
        <row r="25">
          <cell r="E25">
            <v>432060.9999998007</v>
          </cell>
          <cell r="H25">
            <v>25.581395348837212</v>
          </cell>
          <cell r="J25">
            <v>390.90909090909088</v>
          </cell>
        </row>
        <row r="26">
          <cell r="E26">
            <v>519060.99999987055</v>
          </cell>
          <cell r="H26">
            <v>25.290697674418606</v>
          </cell>
          <cell r="J26">
            <v>395.40229885057471</v>
          </cell>
        </row>
        <row r="27">
          <cell r="E27">
            <v>605876.00000007078</v>
          </cell>
          <cell r="H27">
            <v>25</v>
          </cell>
          <cell r="J27">
            <v>400</v>
          </cell>
        </row>
      </sheetData>
      <sheetData sheetId="5">
        <row r="11">
          <cell r="H11">
            <v>100</v>
          </cell>
          <cell r="J11">
            <v>200</v>
          </cell>
        </row>
        <row r="12">
          <cell r="E12">
            <v>60.000000195577741</v>
          </cell>
          <cell r="H12">
            <v>100</v>
          </cell>
          <cell r="J12">
            <v>200</v>
          </cell>
        </row>
        <row r="13">
          <cell r="E13">
            <v>299.99999972060323</v>
          </cell>
          <cell r="H13">
            <v>100</v>
          </cell>
          <cell r="J13">
            <v>200</v>
          </cell>
        </row>
        <row r="14">
          <cell r="E14">
            <v>600.00000006984919</v>
          </cell>
          <cell r="H14">
            <v>100</v>
          </cell>
          <cell r="J14">
            <v>200</v>
          </cell>
        </row>
        <row r="15">
          <cell r="E15">
            <v>899.99999979045242</v>
          </cell>
          <cell r="H15">
            <v>100</v>
          </cell>
          <cell r="J15">
            <v>200</v>
          </cell>
        </row>
        <row r="16">
          <cell r="E16">
            <v>1800.0000002095476</v>
          </cell>
          <cell r="H16">
            <v>99.705014749262531</v>
          </cell>
          <cell r="J16">
            <v>200.59171597633139</v>
          </cell>
        </row>
        <row r="17">
          <cell r="E17">
            <v>3575.9999998379499</v>
          </cell>
          <cell r="H17">
            <v>94.395280235988196</v>
          </cell>
          <cell r="J17">
            <v>211.875</v>
          </cell>
        </row>
        <row r="18">
          <cell r="E18">
            <v>7175.9999996284023</v>
          </cell>
          <cell r="H18">
            <v>89.08554572271386</v>
          </cell>
          <cell r="J18">
            <v>224.50331125827816</v>
          </cell>
        </row>
        <row r="19">
          <cell r="E19">
            <v>10775.99499982316</v>
          </cell>
          <cell r="H19">
            <v>86.135693215339231</v>
          </cell>
          <cell r="J19">
            <v>232.19178082191783</v>
          </cell>
        </row>
        <row r="20">
          <cell r="E20">
            <v>14375.995000242256</v>
          </cell>
          <cell r="H20">
            <v>84.218289085545734</v>
          </cell>
          <cell r="J20">
            <v>237.47810858143606</v>
          </cell>
        </row>
        <row r="21">
          <cell r="E21">
            <v>19056.000000005588</v>
          </cell>
          <cell r="H21">
            <v>82.30088495575221</v>
          </cell>
          <cell r="J21">
            <v>243.01075268817206</v>
          </cell>
        </row>
        <row r="22">
          <cell r="E22">
            <v>74375.999999907799</v>
          </cell>
          <cell r="H22">
            <v>72.271386430678461</v>
          </cell>
          <cell r="J22">
            <v>276.73469387755102</v>
          </cell>
        </row>
        <row r="23">
          <cell r="E23">
            <v>106056.00000007544</v>
          </cell>
          <cell r="H23">
            <v>69.321533923303832</v>
          </cell>
          <cell r="J23">
            <v>288.51063829787233</v>
          </cell>
        </row>
        <row r="24">
          <cell r="E24">
            <v>172190.99999971222</v>
          </cell>
          <cell r="H24">
            <v>64.749262536873147</v>
          </cell>
          <cell r="J24">
            <v>308.88382687927106</v>
          </cell>
        </row>
        <row r="25">
          <cell r="E25">
            <v>431159.99999977648</v>
          </cell>
          <cell r="H25">
            <v>53.687315634218294</v>
          </cell>
          <cell r="J25">
            <v>372.52747252747253</v>
          </cell>
        </row>
        <row r="26">
          <cell r="E26">
            <v>518684.99999998603</v>
          </cell>
          <cell r="H26">
            <v>51.622418879056056</v>
          </cell>
          <cell r="J26">
            <v>387.42857142857139</v>
          </cell>
        </row>
        <row r="27">
          <cell r="E27">
            <v>605594.00000015739</v>
          </cell>
          <cell r="H27">
            <v>50.147492625368741</v>
          </cell>
          <cell r="J27">
            <v>398.8235294117647</v>
          </cell>
        </row>
        <row r="28">
          <cell r="E28">
            <v>1024372.9999999981</v>
          </cell>
          <cell r="J28">
            <v>423.75</v>
          </cell>
        </row>
        <row r="29">
          <cell r="E29">
            <v>1109496.0000000894</v>
          </cell>
          <cell r="J29">
            <v>426.41509433962261</v>
          </cell>
        </row>
      </sheetData>
      <sheetData sheetId="6">
        <row r="11">
          <cell r="H11">
            <v>100</v>
          </cell>
          <cell r="J11">
            <v>300</v>
          </cell>
        </row>
        <row r="12">
          <cell r="E12">
            <v>59.999999566935003</v>
          </cell>
          <cell r="H12">
            <v>100</v>
          </cell>
          <cell r="J12">
            <v>300</v>
          </cell>
        </row>
        <row r="13">
          <cell r="E13">
            <v>299.99999972060323</v>
          </cell>
          <cell r="H13">
            <v>100</v>
          </cell>
          <cell r="J13">
            <v>300</v>
          </cell>
        </row>
        <row r="14">
          <cell r="E14">
            <v>599.99999944120646</v>
          </cell>
          <cell r="H14">
            <v>100</v>
          </cell>
          <cell r="J14">
            <v>300</v>
          </cell>
        </row>
        <row r="15">
          <cell r="E15">
            <v>1139.9999999441206</v>
          </cell>
          <cell r="H15">
            <v>100</v>
          </cell>
          <cell r="J15">
            <v>300</v>
          </cell>
        </row>
        <row r="16">
          <cell r="E16">
            <v>1799.9999995809048</v>
          </cell>
          <cell r="H16">
            <v>100</v>
          </cell>
          <cell r="J16">
            <v>300</v>
          </cell>
        </row>
        <row r="17">
          <cell r="E17">
            <v>3575.9999998379499</v>
          </cell>
          <cell r="H17">
            <v>97.345132743362839</v>
          </cell>
          <cell r="J17">
            <v>308.18181818181819</v>
          </cell>
        </row>
        <row r="18">
          <cell r="E18">
            <v>7175.9999996284023</v>
          </cell>
          <cell r="H18">
            <v>95.870206489675525</v>
          </cell>
          <cell r="J18">
            <v>312.92307692307691</v>
          </cell>
        </row>
        <row r="19">
          <cell r="E19">
            <v>10775.989999598823</v>
          </cell>
          <cell r="H19">
            <v>94.690265486725664</v>
          </cell>
          <cell r="J19">
            <v>316.82242990654208</v>
          </cell>
        </row>
        <row r="20">
          <cell r="E20">
            <v>14375.984999793582</v>
          </cell>
          <cell r="H20">
            <v>93.805309734513273</v>
          </cell>
          <cell r="J20">
            <v>319.81132075471692</v>
          </cell>
        </row>
        <row r="21">
          <cell r="E21">
            <v>18995.99999981001</v>
          </cell>
          <cell r="H21">
            <v>92.772861356932154</v>
          </cell>
          <cell r="J21">
            <v>323.37042925278223</v>
          </cell>
        </row>
        <row r="22">
          <cell r="E22">
            <v>74315.999999712221</v>
          </cell>
          <cell r="H22">
            <v>87.463126843657818</v>
          </cell>
          <cell r="J22">
            <v>343.00168634064079</v>
          </cell>
        </row>
        <row r="23">
          <cell r="E23">
            <v>106055.99999944679</v>
          </cell>
          <cell r="H23">
            <v>85.693215339233035</v>
          </cell>
          <cell r="J23">
            <v>350.08605851979348</v>
          </cell>
        </row>
        <row r="24">
          <cell r="E24">
            <v>172193.99999978486</v>
          </cell>
          <cell r="H24">
            <v>82.890855457227147</v>
          </cell>
          <cell r="J24">
            <v>361.92170818505332</v>
          </cell>
        </row>
        <row r="25">
          <cell r="E25">
            <v>431067.00000003912</v>
          </cell>
          <cell r="H25">
            <v>74.336283185840713</v>
          </cell>
          <cell r="J25">
            <v>403.57142857142856</v>
          </cell>
        </row>
        <row r="26">
          <cell r="E26">
            <v>518578.99999972433</v>
          </cell>
          <cell r="H26">
            <v>72.271386430678461</v>
          </cell>
          <cell r="J26">
            <v>415.10204081632651</v>
          </cell>
        </row>
        <row r="27">
          <cell r="E27">
            <v>605572.00000004377</v>
          </cell>
          <cell r="H27">
            <v>70.501474926253678</v>
          </cell>
          <cell r="J27">
            <v>425.52301255230122</v>
          </cell>
        </row>
        <row r="28">
          <cell r="E28">
            <v>1024284.9999995437</v>
          </cell>
          <cell r="J28">
            <v>452</v>
          </cell>
        </row>
        <row r="29">
          <cell r="E29">
            <v>1109435.9999998938</v>
          </cell>
          <cell r="J29">
            <v>456.05381165919283</v>
          </cell>
        </row>
      </sheetData>
      <sheetData sheetId="7">
        <row r="3">
          <cell r="C3" t="str">
            <v>10 kg/m3</v>
          </cell>
          <cell r="D3">
            <v>600.00000006984919</v>
          </cell>
          <cell r="E3">
            <v>13.274336283185843</v>
          </cell>
          <cell r="F3">
            <v>75.333333333333329</v>
          </cell>
        </row>
        <row r="4">
          <cell r="D4">
            <v>959.99999998603016</v>
          </cell>
          <cell r="E4">
            <v>28.152492668621708</v>
          </cell>
          <cell r="F4">
            <v>71.041666666666643</v>
          </cell>
        </row>
        <row r="5">
          <cell r="D5">
            <v>3551.9999998854473</v>
          </cell>
          <cell r="E5">
            <v>41.002949852507363</v>
          </cell>
          <cell r="F5">
            <v>121.9424460431655</v>
          </cell>
        </row>
        <row r="6">
          <cell r="D6">
            <v>3599.9999997904524</v>
          </cell>
          <cell r="E6">
            <v>57.558139534883722</v>
          </cell>
          <cell r="F6">
            <v>173.73737373737373</v>
          </cell>
        </row>
        <row r="7">
          <cell r="D7" t="str">
            <v>-</v>
          </cell>
          <cell r="F7" t="str">
            <v>-</v>
          </cell>
        </row>
        <row r="8">
          <cell r="D8" t="str">
            <v>-</v>
          </cell>
          <cell r="F8" t="str">
            <v>-</v>
          </cell>
        </row>
      </sheetData>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nsities"/>
      <sheetName val="C10"/>
      <sheetName val="C20"/>
      <sheetName val="C50"/>
      <sheetName val="C100"/>
      <sheetName val="C200"/>
      <sheetName val="C300"/>
      <sheetName val="Summary"/>
      <sheetName val="Sheet1"/>
    </sheetNames>
    <sheetDataSet>
      <sheetData sheetId="0"/>
      <sheetData sheetId="1">
        <row r="11">
          <cell r="E11">
            <v>1</v>
          </cell>
          <cell r="H11">
            <v>100</v>
          </cell>
          <cell r="J11">
            <v>10</v>
          </cell>
        </row>
        <row r="12">
          <cell r="E12">
            <v>60.000000195577741</v>
          </cell>
          <cell r="H12">
            <v>17.492711370262391</v>
          </cell>
          <cell r="J12">
            <v>57.166666666666657</v>
          </cell>
        </row>
        <row r="13">
          <cell r="E13">
            <v>299.99999972060323</v>
          </cell>
          <cell r="H13">
            <v>2.915451895043732</v>
          </cell>
          <cell r="J13">
            <v>343</v>
          </cell>
        </row>
        <row r="14">
          <cell r="E14">
            <v>600.00000006984919</v>
          </cell>
          <cell r="H14">
            <v>2.915451895043732</v>
          </cell>
          <cell r="J14">
            <v>343</v>
          </cell>
        </row>
        <row r="15">
          <cell r="E15">
            <v>899.99999979045242</v>
          </cell>
          <cell r="H15">
            <v>2.6239067055393592</v>
          </cell>
          <cell r="J15">
            <v>381.11111111111109</v>
          </cell>
        </row>
        <row r="16">
          <cell r="E16">
            <v>1800.0000002095476</v>
          </cell>
          <cell r="H16">
            <v>2.3323615160349855</v>
          </cell>
          <cell r="J16">
            <v>428.74999999999994</v>
          </cell>
        </row>
        <row r="17">
          <cell r="E17">
            <v>3599.9999997904524</v>
          </cell>
          <cell r="H17">
            <v>2.3323615160349855</v>
          </cell>
          <cell r="J17">
            <v>428.74999999999994</v>
          </cell>
        </row>
        <row r="18">
          <cell r="E18">
            <v>7200.0000002095476</v>
          </cell>
          <cell r="H18">
            <v>2.0408163265306123</v>
          </cell>
          <cell r="J18">
            <v>490</v>
          </cell>
        </row>
        <row r="19">
          <cell r="E19">
            <v>10800</v>
          </cell>
          <cell r="H19">
            <v>2.0408163265306123</v>
          </cell>
          <cell r="J19">
            <v>490</v>
          </cell>
        </row>
        <row r="20">
          <cell r="E20">
            <v>14399.999999790452</v>
          </cell>
          <cell r="H20">
            <v>2.0408163265306123</v>
          </cell>
          <cell r="J20">
            <v>490</v>
          </cell>
        </row>
        <row r="21">
          <cell r="E21">
            <v>18000.000000209548</v>
          </cell>
          <cell r="H21">
            <v>2.0408163265306123</v>
          </cell>
          <cell r="J21">
            <v>490</v>
          </cell>
        </row>
        <row r="22">
          <cell r="E22">
            <v>85500.000000209548</v>
          </cell>
          <cell r="H22">
            <v>1.8950437317784257</v>
          </cell>
          <cell r="J22">
            <v>527.69230769230762</v>
          </cell>
        </row>
        <row r="23">
          <cell r="E23">
            <v>104040.00000029337</v>
          </cell>
          <cell r="H23">
            <v>1.8950437317784257</v>
          </cell>
          <cell r="J23">
            <v>527.69230769230762</v>
          </cell>
        </row>
        <row r="24">
          <cell r="E24">
            <v>171540.00000029337</v>
          </cell>
          <cell r="H24">
            <v>1.749271137026239</v>
          </cell>
          <cell r="J24">
            <v>571.66666666666663</v>
          </cell>
        </row>
        <row r="25">
          <cell r="E25">
            <v>259140.00000043306</v>
          </cell>
          <cell r="H25">
            <v>1.749271137026239</v>
          </cell>
          <cell r="J25">
            <v>571.66666666666663</v>
          </cell>
        </row>
        <row r="26">
          <cell r="E26">
            <v>351660.00000026543</v>
          </cell>
          <cell r="H26">
            <v>1.749271137026239</v>
          </cell>
          <cell r="J26">
            <v>571.66666666666663</v>
          </cell>
        </row>
        <row r="27">
          <cell r="E27">
            <v>599940.00000050291</v>
          </cell>
          <cell r="H27">
            <v>1.749271137026239</v>
          </cell>
          <cell r="J27">
            <v>571.66666666666663</v>
          </cell>
        </row>
        <row r="28">
          <cell r="E28"/>
          <cell r="H28"/>
          <cell r="J28"/>
        </row>
        <row r="29">
          <cell r="E29"/>
          <cell r="H29"/>
          <cell r="J29"/>
        </row>
        <row r="30">
          <cell r="E30"/>
          <cell r="H30"/>
          <cell r="J30"/>
        </row>
      </sheetData>
      <sheetData sheetId="2">
        <row r="11">
          <cell r="E11">
            <v>0</v>
          </cell>
          <cell r="H11">
            <v>100</v>
          </cell>
          <cell r="J11">
            <v>20</v>
          </cell>
        </row>
        <row r="12">
          <cell r="E12">
            <v>60.000000195577741</v>
          </cell>
          <cell r="H12">
            <v>98.833819241982511</v>
          </cell>
          <cell r="J12">
            <v>20.235988200589968</v>
          </cell>
        </row>
        <row r="13">
          <cell r="E13">
            <v>299.99999972060323</v>
          </cell>
          <cell r="H13">
            <v>7.5801749271137027</v>
          </cell>
          <cell r="J13">
            <v>263.84615384615381</v>
          </cell>
        </row>
        <row r="14">
          <cell r="E14">
            <v>600.00000006984919</v>
          </cell>
          <cell r="H14">
            <v>6.9970845481049562</v>
          </cell>
          <cell r="J14">
            <v>285.83333333333331</v>
          </cell>
        </row>
        <row r="15">
          <cell r="E15">
            <v>899.99999979045242</v>
          </cell>
          <cell r="H15">
            <v>6.4139941690962115</v>
          </cell>
          <cell r="J15">
            <v>311.81818181818176</v>
          </cell>
        </row>
        <row r="16">
          <cell r="E16">
            <v>1800.0000002095476</v>
          </cell>
          <cell r="H16">
            <v>5.685131195335277</v>
          </cell>
          <cell r="J16">
            <v>351.79487179487177</v>
          </cell>
        </row>
        <row r="17">
          <cell r="E17">
            <v>3599.9999997904524</v>
          </cell>
          <cell r="H17">
            <v>4.9562682215743443</v>
          </cell>
          <cell r="J17">
            <v>403.52941176470586</v>
          </cell>
        </row>
        <row r="18">
          <cell r="E18">
            <v>7200.0000002095476</v>
          </cell>
          <cell r="H18">
            <v>4.8104956268221573</v>
          </cell>
          <cell r="J18">
            <v>415.75757575757575</v>
          </cell>
        </row>
        <row r="19">
          <cell r="E19">
            <v>10800</v>
          </cell>
          <cell r="H19">
            <v>4.8104956268221573</v>
          </cell>
          <cell r="J19">
            <v>415.75757575757575</v>
          </cell>
        </row>
        <row r="20">
          <cell r="E20">
            <v>14399.999999790452</v>
          </cell>
          <cell r="H20">
            <v>4.8104956268221573</v>
          </cell>
          <cell r="J20">
            <v>415.75757575757575</v>
          </cell>
        </row>
        <row r="21">
          <cell r="E21">
            <v>18000.000000209548</v>
          </cell>
          <cell r="H21">
            <v>4.8104956268221573</v>
          </cell>
          <cell r="J21">
            <v>415.75757575757575</v>
          </cell>
        </row>
        <row r="22">
          <cell r="E22">
            <v>85440.00000001397</v>
          </cell>
          <cell r="H22">
            <v>4.5189504373177849</v>
          </cell>
          <cell r="J22">
            <v>442.58064516129025</v>
          </cell>
        </row>
        <row r="23">
          <cell r="E23">
            <v>103980.00000009779</v>
          </cell>
          <cell r="H23">
            <v>4.3731778425655978</v>
          </cell>
          <cell r="J23">
            <v>457.33333333333326</v>
          </cell>
        </row>
        <row r="24">
          <cell r="E24">
            <v>171480.00000009779</v>
          </cell>
          <cell r="H24">
            <v>4.3731778425655978</v>
          </cell>
          <cell r="J24">
            <v>457.33333333333326</v>
          </cell>
        </row>
        <row r="25">
          <cell r="E25">
            <v>259080.00000023749</v>
          </cell>
          <cell r="H25">
            <v>4.0816326530612246</v>
          </cell>
          <cell r="J25">
            <v>490</v>
          </cell>
        </row>
        <row r="26">
          <cell r="E26">
            <v>351600.00000006985</v>
          </cell>
          <cell r="H26">
            <v>4.0816326530612246</v>
          </cell>
          <cell r="J26">
            <v>490</v>
          </cell>
        </row>
        <row r="27">
          <cell r="E27">
            <v>599880.00000030734</v>
          </cell>
          <cell r="H27">
            <v>4.0816326530612246</v>
          </cell>
          <cell r="J27">
            <v>490</v>
          </cell>
        </row>
        <row r="28">
          <cell r="E28"/>
          <cell r="H28"/>
          <cell r="J28"/>
        </row>
        <row r="29">
          <cell r="E29"/>
          <cell r="H29"/>
          <cell r="J29"/>
        </row>
        <row r="30">
          <cell r="E30"/>
          <cell r="H30"/>
          <cell r="J30"/>
        </row>
        <row r="31">
          <cell r="E31"/>
          <cell r="H31"/>
          <cell r="J31"/>
        </row>
      </sheetData>
      <sheetData sheetId="3">
        <row r="11">
          <cell r="E11">
            <v>0</v>
          </cell>
          <cell r="H11">
            <v>100</v>
          </cell>
          <cell r="J11">
            <v>50</v>
          </cell>
        </row>
        <row r="12">
          <cell r="E12">
            <v>60.000000195577741</v>
          </cell>
          <cell r="H12">
            <v>99.411764705882348</v>
          </cell>
          <cell r="J12">
            <v>50.295857988165679</v>
          </cell>
        </row>
        <row r="13">
          <cell r="E13">
            <v>299.99999972060323</v>
          </cell>
          <cell r="H13">
            <v>64.705882352941174</v>
          </cell>
          <cell r="J13">
            <v>77.272727272727266</v>
          </cell>
        </row>
        <row r="14">
          <cell r="E14">
            <v>600.00000006984919</v>
          </cell>
          <cell r="H14">
            <v>23.823529411764703</v>
          </cell>
          <cell r="J14">
            <v>209.87654320987653</v>
          </cell>
        </row>
        <row r="15">
          <cell r="E15">
            <v>899.99999979045242</v>
          </cell>
          <cell r="H15">
            <v>20.294117647058822</v>
          </cell>
          <cell r="J15">
            <v>246.37681159420288</v>
          </cell>
        </row>
        <row r="16">
          <cell r="E16">
            <v>1800.0000002095476</v>
          </cell>
          <cell r="H16">
            <v>16.176470588235293</v>
          </cell>
          <cell r="J16">
            <v>309.09090909090907</v>
          </cell>
        </row>
        <row r="17">
          <cell r="E17">
            <v>3599.9999997904524</v>
          </cell>
          <cell r="H17">
            <v>13.529411764705882</v>
          </cell>
          <cell r="J17">
            <v>369.56521739130437</v>
          </cell>
        </row>
        <row r="18">
          <cell r="E18">
            <v>7200.0000002095476</v>
          </cell>
          <cell r="H18">
            <v>11.470588235294118</v>
          </cell>
          <cell r="J18">
            <v>435.89743589743597</v>
          </cell>
        </row>
        <row r="19">
          <cell r="E19">
            <v>10800</v>
          </cell>
          <cell r="H19">
            <v>10.882352941176471</v>
          </cell>
          <cell r="J19">
            <v>459.45945945945948</v>
          </cell>
        </row>
        <row r="20">
          <cell r="E20">
            <v>14399.999999790452</v>
          </cell>
          <cell r="H20">
            <v>10.588235294117647</v>
          </cell>
          <cell r="J20">
            <v>472.22222222222223</v>
          </cell>
        </row>
        <row r="21">
          <cell r="E21">
            <v>18000.000000209548</v>
          </cell>
          <cell r="H21">
            <v>10.588235294117647</v>
          </cell>
          <cell r="J21">
            <v>472.22222222222223</v>
          </cell>
        </row>
        <row r="22">
          <cell r="E22">
            <v>85379.999999818392</v>
          </cell>
          <cell r="H22">
            <v>9.1176470588235308</v>
          </cell>
          <cell r="J22">
            <v>548.38709677419354</v>
          </cell>
        </row>
        <row r="23">
          <cell r="E23">
            <v>103919.99999990221</v>
          </cell>
          <cell r="H23">
            <v>9.1176470588235308</v>
          </cell>
          <cell r="J23">
            <v>548.38709677419354</v>
          </cell>
        </row>
        <row r="24">
          <cell r="E24">
            <v>171419.99999990221</v>
          </cell>
          <cell r="H24">
            <v>8.8235294117647065</v>
          </cell>
          <cell r="J24">
            <v>566.66666666666674</v>
          </cell>
        </row>
        <row r="25">
          <cell r="E25">
            <v>259020.00000004191</v>
          </cell>
          <cell r="H25">
            <v>8.8235294117647065</v>
          </cell>
          <cell r="J25">
            <v>566.66666666666674</v>
          </cell>
        </row>
        <row r="26">
          <cell r="E26">
            <v>351539.99999987427</v>
          </cell>
          <cell r="H26">
            <v>8.8235294117647065</v>
          </cell>
          <cell r="J26">
            <v>566.66666666666674</v>
          </cell>
        </row>
        <row r="27">
          <cell r="E27">
            <v>599820.00000011176</v>
          </cell>
          <cell r="H27">
            <v>8.8235294117647065</v>
          </cell>
          <cell r="J27">
            <v>566.66666666666674</v>
          </cell>
        </row>
      </sheetData>
      <sheetData sheetId="4">
        <row r="11">
          <cell r="E11">
            <v>0</v>
          </cell>
          <cell r="F11">
            <v>33.799999999999997</v>
          </cell>
          <cell r="H11">
            <v>100</v>
          </cell>
          <cell r="K11"/>
        </row>
        <row r="12">
          <cell r="E12">
            <v>60.000000195577741</v>
          </cell>
          <cell r="F12">
            <v>33</v>
          </cell>
          <cell r="H12">
            <v>97.633136094674569</v>
          </cell>
          <cell r="K12"/>
        </row>
        <row r="13">
          <cell r="E13">
            <v>299.99999972060323</v>
          </cell>
          <cell r="F13">
            <v>26.4</v>
          </cell>
          <cell r="H13">
            <v>78.10650887573965</v>
          </cell>
          <cell r="K13"/>
        </row>
        <row r="14">
          <cell r="E14">
            <v>600.00000006984919</v>
          </cell>
          <cell r="F14">
            <v>21.1</v>
          </cell>
          <cell r="H14">
            <v>62.426035502958591</v>
          </cell>
          <cell r="K14"/>
        </row>
        <row r="15">
          <cell r="E15">
            <v>899.99999979045242</v>
          </cell>
          <cell r="F15">
            <v>17.5</v>
          </cell>
          <cell r="H15">
            <v>51.775147928994095</v>
          </cell>
          <cell r="K15"/>
        </row>
        <row r="16">
          <cell r="E16">
            <v>1800.0000002095476</v>
          </cell>
          <cell r="F16">
            <v>12.15</v>
          </cell>
          <cell r="H16">
            <v>35.946745562130182</v>
          </cell>
          <cell r="K16"/>
        </row>
        <row r="17">
          <cell r="E17">
            <v>3599.9999997904524</v>
          </cell>
          <cell r="F17">
            <v>10.15</v>
          </cell>
          <cell r="H17">
            <v>30.029585798816573</v>
          </cell>
          <cell r="K17"/>
        </row>
        <row r="18">
          <cell r="E18">
            <v>7200.0000002095476</v>
          </cell>
          <cell r="F18">
            <v>8.8000000000000007</v>
          </cell>
          <cell r="H18">
            <v>26.035502958579887</v>
          </cell>
          <cell r="K18"/>
        </row>
        <row r="19">
          <cell r="E19">
            <v>10800</v>
          </cell>
          <cell r="F19">
            <v>8</v>
          </cell>
          <cell r="H19">
            <v>23.668639053254438</v>
          </cell>
          <cell r="K19"/>
        </row>
        <row r="20">
          <cell r="E20">
            <v>14399.999999790452</v>
          </cell>
          <cell r="F20">
            <v>7.65</v>
          </cell>
          <cell r="H20">
            <v>22.633136094674558</v>
          </cell>
          <cell r="K20"/>
        </row>
        <row r="21">
          <cell r="E21">
            <v>18000.000000209548</v>
          </cell>
          <cell r="F21">
            <v>7.5</v>
          </cell>
          <cell r="H21">
            <v>22.189349112426036</v>
          </cell>
          <cell r="K21"/>
        </row>
        <row r="22">
          <cell r="E22">
            <v>85319.999999622814</v>
          </cell>
          <cell r="F22">
            <v>6.4</v>
          </cell>
          <cell r="H22">
            <v>18.934911242603551</v>
          </cell>
          <cell r="K22"/>
        </row>
        <row r="23">
          <cell r="E23">
            <v>103859.99999970663</v>
          </cell>
          <cell r="F23">
            <v>6.3</v>
          </cell>
          <cell r="H23">
            <v>18.639053254437872</v>
          </cell>
          <cell r="K23"/>
        </row>
        <row r="24">
          <cell r="E24">
            <v>171359.99999970663</v>
          </cell>
          <cell r="F24">
            <v>6.2</v>
          </cell>
          <cell r="H24">
            <v>18.34319526627219</v>
          </cell>
          <cell r="K24"/>
        </row>
        <row r="25">
          <cell r="E25">
            <v>258959.99999984633</v>
          </cell>
          <cell r="F25">
            <v>6.15</v>
          </cell>
          <cell r="H25">
            <v>18.19526627218935</v>
          </cell>
          <cell r="K25"/>
        </row>
        <row r="26">
          <cell r="E26">
            <v>351479.99999967869</v>
          </cell>
          <cell r="F26">
            <v>6.1</v>
          </cell>
          <cell r="H26">
            <v>18.047337278106511</v>
          </cell>
          <cell r="K26"/>
        </row>
        <row r="27">
          <cell r="E27">
            <v>599759.99999991618</v>
          </cell>
          <cell r="F27">
            <v>6</v>
          </cell>
          <cell r="H27">
            <v>17.751479289940832</v>
          </cell>
          <cell r="K27"/>
        </row>
        <row r="28">
          <cell r="F28"/>
          <cell r="K28"/>
        </row>
        <row r="29">
          <cell r="F29"/>
          <cell r="K29"/>
        </row>
      </sheetData>
      <sheetData sheetId="5">
        <row r="11">
          <cell r="E11">
            <v>0</v>
          </cell>
          <cell r="H11">
            <v>100</v>
          </cell>
          <cell r="J11">
            <v>200</v>
          </cell>
        </row>
        <row r="12">
          <cell r="E12">
            <v>60.000000195577741</v>
          </cell>
          <cell r="H12">
            <v>98.54651162790698</v>
          </cell>
          <cell r="J12">
            <v>202.94985250737466</v>
          </cell>
        </row>
        <row r="13">
          <cell r="E13">
            <v>299.99999972060323</v>
          </cell>
          <cell r="H13">
            <v>95.930232558139537</v>
          </cell>
          <cell r="J13">
            <v>208.4848484848485</v>
          </cell>
        </row>
        <row r="14">
          <cell r="E14">
            <v>600.00000006984919</v>
          </cell>
          <cell r="H14">
            <v>92.151162790697668</v>
          </cell>
          <cell r="J14">
            <v>217.0347003154574</v>
          </cell>
        </row>
        <row r="15">
          <cell r="E15">
            <v>899.99999979045242</v>
          </cell>
          <cell r="H15">
            <v>88.662790697674424</v>
          </cell>
          <cell r="J15">
            <v>225.57377049180326</v>
          </cell>
        </row>
        <row r="16">
          <cell r="E16">
            <v>1800.0000002095476</v>
          </cell>
          <cell r="H16">
            <v>77.325581395348848</v>
          </cell>
          <cell r="J16">
            <v>258.64661654135335</v>
          </cell>
        </row>
        <row r="17">
          <cell r="E17">
            <v>3599.9999997904524</v>
          </cell>
          <cell r="H17">
            <v>57.703488372093027</v>
          </cell>
          <cell r="J17">
            <v>346.59949622166243</v>
          </cell>
        </row>
        <row r="18">
          <cell r="E18">
            <v>7200.0000002095476</v>
          </cell>
          <cell r="H18">
            <v>49.709302325581397</v>
          </cell>
          <cell r="J18">
            <v>402.33918128654966</v>
          </cell>
        </row>
        <row r="19">
          <cell r="E19">
            <v>10800</v>
          </cell>
          <cell r="H19">
            <v>46.366279069767444</v>
          </cell>
          <cell r="J19">
            <v>431.34796238244519</v>
          </cell>
        </row>
        <row r="20">
          <cell r="E20">
            <v>14399.999999790452</v>
          </cell>
          <cell r="H20">
            <v>44.040697674418603</v>
          </cell>
          <cell r="J20">
            <v>454.12541254125409</v>
          </cell>
        </row>
        <row r="21">
          <cell r="E21">
            <v>18000.000000209548</v>
          </cell>
          <cell r="H21">
            <v>43.3139534883721</v>
          </cell>
          <cell r="J21">
            <v>461.744966442953</v>
          </cell>
        </row>
        <row r="22">
          <cell r="E22">
            <v>85260.000000055879</v>
          </cell>
          <cell r="H22">
            <v>36.191860465116278</v>
          </cell>
          <cell r="J22">
            <v>552.61044176706832</v>
          </cell>
        </row>
        <row r="23">
          <cell r="E23">
            <v>103800.0000001397</v>
          </cell>
          <cell r="H23">
            <v>35.755813953488378</v>
          </cell>
          <cell r="J23">
            <v>559.34959349593487</v>
          </cell>
        </row>
        <row r="24">
          <cell r="E24">
            <v>171300.0000001397</v>
          </cell>
          <cell r="H24">
            <v>34.593023255813954</v>
          </cell>
          <cell r="J24">
            <v>578.15126050420167</v>
          </cell>
        </row>
        <row r="25">
          <cell r="E25">
            <v>258900.0000002794</v>
          </cell>
          <cell r="H25">
            <v>34.302325581395351</v>
          </cell>
          <cell r="J25">
            <v>583.05084745762713</v>
          </cell>
        </row>
        <row r="26">
          <cell r="E26">
            <v>351420.00000011176</v>
          </cell>
          <cell r="H26">
            <v>34.156976744186046</v>
          </cell>
          <cell r="J26">
            <v>585.531914893617</v>
          </cell>
        </row>
        <row r="27">
          <cell r="E27">
            <v>599700.00000034925</v>
          </cell>
          <cell r="H27">
            <v>33.720930232558139</v>
          </cell>
          <cell r="J27">
            <v>593.10344827586209</v>
          </cell>
        </row>
        <row r="28">
          <cell r="E28"/>
          <cell r="H28"/>
          <cell r="J28"/>
        </row>
        <row r="29">
          <cell r="E29"/>
          <cell r="H29"/>
          <cell r="J29"/>
        </row>
      </sheetData>
      <sheetData sheetId="6">
        <row r="11">
          <cell r="E11">
            <v>0</v>
          </cell>
          <cell r="H11">
            <v>100</v>
          </cell>
          <cell r="J11">
            <v>300</v>
          </cell>
        </row>
        <row r="12">
          <cell r="E12">
            <v>60.000000195577741</v>
          </cell>
          <cell r="H12">
            <v>99.705882352941174</v>
          </cell>
          <cell r="J12">
            <v>300.88495575221242</v>
          </cell>
        </row>
        <row r="13">
          <cell r="E13">
            <v>299.99999972060323</v>
          </cell>
          <cell r="H13">
            <v>99.411764705882348</v>
          </cell>
          <cell r="J13">
            <v>301.7751479289941</v>
          </cell>
        </row>
        <row r="14">
          <cell r="E14">
            <v>600.00000006984919</v>
          </cell>
          <cell r="H14">
            <v>99.117647058823536</v>
          </cell>
          <cell r="J14">
            <v>302.67062314540061</v>
          </cell>
        </row>
        <row r="15">
          <cell r="E15">
            <v>899.99999979045242</v>
          </cell>
          <cell r="H15">
            <v>98.82352941176471</v>
          </cell>
          <cell r="J15">
            <v>303.57142857142856</v>
          </cell>
        </row>
        <row r="16">
          <cell r="E16">
            <v>1800.0000002095476</v>
          </cell>
          <cell r="H16">
            <v>98.529411764705884</v>
          </cell>
          <cell r="J16">
            <v>304.47761194029852</v>
          </cell>
        </row>
        <row r="17">
          <cell r="E17">
            <v>3599.9999997904524</v>
          </cell>
          <cell r="H17">
            <v>98.235294117647058</v>
          </cell>
          <cell r="J17">
            <v>305.38922155688624</v>
          </cell>
        </row>
        <row r="18">
          <cell r="E18">
            <v>7200.0000002095476</v>
          </cell>
          <cell r="H18">
            <v>97.20588235294116</v>
          </cell>
          <cell r="J18">
            <v>308.62329803328294</v>
          </cell>
        </row>
        <row r="19">
          <cell r="E19">
            <v>10800</v>
          </cell>
          <cell r="H19">
            <v>96.176470588235304</v>
          </cell>
          <cell r="J19">
            <v>311.92660550458714</v>
          </cell>
        </row>
        <row r="20">
          <cell r="E20">
            <v>14399.999999790452</v>
          </cell>
          <cell r="H20">
            <v>94.411764705882362</v>
          </cell>
          <cell r="J20">
            <v>317.75700934579436</v>
          </cell>
        </row>
        <row r="21">
          <cell r="E21">
            <v>18000.000000209548</v>
          </cell>
          <cell r="H21">
            <v>93.235294117647058</v>
          </cell>
          <cell r="J21">
            <v>321.76656151419559</v>
          </cell>
        </row>
        <row r="22">
          <cell r="E22">
            <v>85199.999999860302</v>
          </cell>
          <cell r="H22">
            <v>69.411764705882362</v>
          </cell>
          <cell r="J22">
            <v>432.20338983050846</v>
          </cell>
        </row>
        <row r="23">
          <cell r="E23">
            <v>103739.99999994412</v>
          </cell>
          <cell r="H23">
            <v>65.294117647058826</v>
          </cell>
          <cell r="J23">
            <v>459.45945945945948</v>
          </cell>
        </row>
        <row r="24">
          <cell r="E24">
            <v>171239.99999994412</v>
          </cell>
          <cell r="H24">
            <v>56.764705882352942</v>
          </cell>
          <cell r="J24">
            <v>528.49740932642487</v>
          </cell>
        </row>
        <row r="25">
          <cell r="E25">
            <v>258840.00000008382</v>
          </cell>
          <cell r="H25">
            <v>52.058823529411754</v>
          </cell>
          <cell r="J25">
            <v>576.27118644067798</v>
          </cell>
        </row>
        <row r="26">
          <cell r="E26">
            <v>351359.99999991618</v>
          </cell>
          <cell r="H26">
            <v>50.294117647058826</v>
          </cell>
          <cell r="J26">
            <v>596.49122807017545</v>
          </cell>
        </row>
        <row r="27">
          <cell r="E27">
            <v>599640.00000015367</v>
          </cell>
          <cell r="H27">
            <v>48.529411764705884</v>
          </cell>
          <cell r="J27">
            <v>618.18181818181813</v>
          </cell>
        </row>
        <row r="28">
          <cell r="E28"/>
          <cell r="H28"/>
          <cell r="J28"/>
        </row>
        <row r="29">
          <cell r="E29"/>
          <cell r="H29"/>
          <cell r="J29"/>
        </row>
      </sheetData>
      <sheetData sheetId="7">
        <row r="3">
          <cell r="D3">
            <v>300</v>
          </cell>
          <cell r="E3">
            <v>2.9</v>
          </cell>
          <cell r="F3">
            <v>343</v>
          </cell>
        </row>
        <row r="4">
          <cell r="D4">
            <v>300</v>
          </cell>
          <cell r="E4">
            <v>7.5</v>
          </cell>
          <cell r="F4">
            <v>263.84615384615381</v>
          </cell>
        </row>
        <row r="5">
          <cell r="D5">
            <v>600</v>
          </cell>
          <cell r="E5">
            <v>23</v>
          </cell>
          <cell r="F5">
            <v>209.87654320987653</v>
          </cell>
        </row>
        <row r="6">
          <cell r="D6">
            <v>1800</v>
          </cell>
          <cell r="E6">
            <v>35.880000000000003</v>
          </cell>
          <cell r="F6">
            <v>278.18930041152259</v>
          </cell>
        </row>
        <row r="7">
          <cell r="D7">
            <v>3600</v>
          </cell>
          <cell r="E7">
            <v>57</v>
          </cell>
          <cell r="F7">
            <v>346.59949622166243</v>
          </cell>
        </row>
        <row r="8">
          <cell r="D8">
            <v>171240</v>
          </cell>
          <cell r="E8">
            <v>56.7</v>
          </cell>
          <cell r="F8">
            <v>528.49740932642487</v>
          </cell>
        </row>
      </sheetData>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nsities"/>
      <sheetName val="C10"/>
      <sheetName val="C20"/>
      <sheetName val="C50"/>
      <sheetName val="C100"/>
      <sheetName val="C200"/>
      <sheetName val="C300"/>
      <sheetName val="Summary"/>
      <sheetName val="Sheet1"/>
    </sheetNames>
    <sheetDataSet>
      <sheetData sheetId="0"/>
      <sheetData sheetId="1">
        <row r="11">
          <cell r="E11">
            <v>1</v>
          </cell>
          <cell r="H11">
            <v>100</v>
          </cell>
          <cell r="J11">
            <v>10</v>
          </cell>
        </row>
        <row r="12">
          <cell r="E12">
            <v>60.000000195577741</v>
          </cell>
          <cell r="H12">
            <v>98.830409356725141</v>
          </cell>
          <cell r="J12">
            <v>10.118343195266274</v>
          </cell>
        </row>
        <row r="13">
          <cell r="E13">
            <v>299.99999972060323</v>
          </cell>
          <cell r="H13">
            <v>43.859649122807014</v>
          </cell>
          <cell r="J13">
            <v>22.800000000000004</v>
          </cell>
        </row>
        <row r="14">
          <cell r="E14">
            <v>600.00000006984919</v>
          </cell>
          <cell r="H14">
            <v>6.4327485380116958</v>
          </cell>
          <cell r="J14">
            <v>155.45454545454544</v>
          </cell>
        </row>
        <row r="15">
          <cell r="E15">
            <v>899.99999979045242</v>
          </cell>
          <cell r="H15">
            <v>5.8479532163742682</v>
          </cell>
          <cell r="J15">
            <v>171</v>
          </cell>
        </row>
        <row r="16">
          <cell r="E16">
            <v>1800.0000002095476</v>
          </cell>
          <cell r="H16">
            <v>4.9707602339181287</v>
          </cell>
          <cell r="J16">
            <v>201.17647058823533</v>
          </cell>
        </row>
        <row r="17">
          <cell r="E17">
            <v>3599.9999997904524</v>
          </cell>
          <cell r="H17">
            <v>4.6783625730994149</v>
          </cell>
          <cell r="J17">
            <v>213.75</v>
          </cell>
        </row>
        <row r="18">
          <cell r="E18">
            <v>7200.0000002095476</v>
          </cell>
          <cell r="H18">
            <v>4.3859649122807012</v>
          </cell>
          <cell r="J18">
            <v>228</v>
          </cell>
        </row>
        <row r="19">
          <cell r="E19">
            <v>10800</v>
          </cell>
          <cell r="H19">
            <v>4.2397660818713447</v>
          </cell>
          <cell r="J19">
            <v>235.86206896551727</v>
          </cell>
        </row>
        <row r="20">
          <cell r="E20">
            <v>14399.999999790452</v>
          </cell>
          <cell r="H20">
            <v>4.0935672514619874</v>
          </cell>
          <cell r="J20">
            <v>244.28571428571431</v>
          </cell>
        </row>
        <row r="21">
          <cell r="E21">
            <v>21600</v>
          </cell>
          <cell r="H21">
            <v>4.0935672514619874</v>
          </cell>
          <cell r="J21">
            <v>244.28571428571431</v>
          </cell>
        </row>
        <row r="22">
          <cell r="E22">
            <v>102451.99999997858</v>
          </cell>
          <cell r="H22">
            <v>3.8011695906432745</v>
          </cell>
          <cell r="J22">
            <v>263.07692307692309</v>
          </cell>
        </row>
        <row r="23">
          <cell r="E23">
            <v>171991.99999971315</v>
          </cell>
          <cell r="H23">
            <v>3.8011695906432745</v>
          </cell>
          <cell r="J23">
            <v>263.07692307692309</v>
          </cell>
        </row>
        <row r="24">
          <cell r="E24">
            <v>598591.99999971315</v>
          </cell>
          <cell r="H24">
            <v>3.2163742690058479</v>
          </cell>
          <cell r="J24">
            <v>310.90909090909088</v>
          </cell>
        </row>
        <row r="25">
          <cell r="E25"/>
          <cell r="H25"/>
          <cell r="J25"/>
        </row>
        <row r="26">
          <cell r="E26"/>
          <cell r="H26"/>
          <cell r="J26"/>
        </row>
        <row r="27">
          <cell r="E27"/>
          <cell r="H27"/>
          <cell r="J27"/>
        </row>
        <row r="28">
          <cell r="E28"/>
          <cell r="H28"/>
          <cell r="J28"/>
        </row>
      </sheetData>
      <sheetData sheetId="2">
        <row r="11">
          <cell r="E11">
            <v>1</v>
          </cell>
          <cell r="H11">
            <v>100</v>
          </cell>
          <cell r="J11">
            <v>20</v>
          </cell>
        </row>
        <row r="12">
          <cell r="E12">
            <v>60.000000195577741</v>
          </cell>
          <cell r="H12">
            <v>97.660818713450283</v>
          </cell>
          <cell r="J12">
            <v>20.479041916167667</v>
          </cell>
        </row>
        <row r="13">
          <cell r="E13">
            <v>299.99999972060323</v>
          </cell>
          <cell r="H13">
            <v>52.631578947368418</v>
          </cell>
          <cell r="J13">
            <v>38</v>
          </cell>
        </row>
        <row r="14">
          <cell r="E14">
            <v>600.00000006984919</v>
          </cell>
          <cell r="H14">
            <v>18.71345029239766</v>
          </cell>
          <cell r="J14">
            <v>106.875</v>
          </cell>
        </row>
        <row r="15">
          <cell r="E15">
            <v>899.99999979045242</v>
          </cell>
          <cell r="H15">
            <v>15.204678362573098</v>
          </cell>
          <cell r="J15">
            <v>131.53846153846155</v>
          </cell>
        </row>
        <row r="16">
          <cell r="E16">
            <v>1800.0000002095476</v>
          </cell>
          <cell r="H16">
            <v>12.134502923976608</v>
          </cell>
          <cell r="J16">
            <v>164.81927710843371</v>
          </cell>
        </row>
        <row r="17">
          <cell r="E17">
            <v>3599.9999997904524</v>
          </cell>
          <cell r="H17">
            <v>9.9415204678362574</v>
          </cell>
          <cell r="J17">
            <v>201.17647058823533</v>
          </cell>
        </row>
        <row r="18">
          <cell r="E18">
            <v>7200.0000002095476</v>
          </cell>
          <cell r="H18">
            <v>9.064327485380117</v>
          </cell>
          <cell r="J18">
            <v>220.64516129032259</v>
          </cell>
        </row>
        <row r="19">
          <cell r="E19">
            <v>10800</v>
          </cell>
          <cell r="H19">
            <v>8.4795321637426895</v>
          </cell>
          <cell r="J19">
            <v>235.86206896551727</v>
          </cell>
        </row>
        <row r="20">
          <cell r="E20">
            <v>14399.999999790452</v>
          </cell>
          <cell r="H20">
            <v>8.1871345029239748</v>
          </cell>
          <cell r="J20">
            <v>244.28571428571431</v>
          </cell>
        </row>
        <row r="21">
          <cell r="E21">
            <v>21600</v>
          </cell>
          <cell r="H21">
            <v>7.8947368421052628</v>
          </cell>
          <cell r="J21">
            <v>253.33333333333331</v>
          </cell>
        </row>
        <row r="22">
          <cell r="E22">
            <v>102512.00000017416</v>
          </cell>
          <cell r="H22">
            <v>7.3099415204678362</v>
          </cell>
          <cell r="J22">
            <v>273.60000000000002</v>
          </cell>
        </row>
        <row r="23">
          <cell r="E23">
            <v>172051.99999990873</v>
          </cell>
          <cell r="H23">
            <v>7.0175438596491224</v>
          </cell>
          <cell r="J23">
            <v>285.00000000000006</v>
          </cell>
        </row>
        <row r="24">
          <cell r="E24">
            <v>598651.99999990873</v>
          </cell>
          <cell r="H24">
            <v>6.140350877192982</v>
          </cell>
          <cell r="J24">
            <v>325.71428571428567</v>
          </cell>
        </row>
        <row r="25">
          <cell r="E25"/>
          <cell r="H25"/>
          <cell r="J25"/>
        </row>
        <row r="26">
          <cell r="E26"/>
          <cell r="H26"/>
          <cell r="J26"/>
        </row>
        <row r="27">
          <cell r="E27"/>
          <cell r="H27"/>
          <cell r="J27"/>
        </row>
        <row r="28">
          <cell r="E28"/>
          <cell r="H28"/>
          <cell r="J28"/>
        </row>
        <row r="29">
          <cell r="E29"/>
          <cell r="H29"/>
          <cell r="J29"/>
        </row>
      </sheetData>
      <sheetData sheetId="3">
        <row r="11">
          <cell r="E11">
            <v>1</v>
          </cell>
          <cell r="H11">
            <v>100</v>
          </cell>
          <cell r="J11">
            <v>50</v>
          </cell>
        </row>
        <row r="12">
          <cell r="E12">
            <v>60.000000195577741</v>
          </cell>
          <cell r="H12">
            <v>95.930232558139537</v>
          </cell>
          <cell r="J12">
            <v>52.121212121212125</v>
          </cell>
        </row>
        <row r="13">
          <cell r="E13">
            <v>299.99999972060323</v>
          </cell>
          <cell r="H13">
            <v>81.395348837209298</v>
          </cell>
          <cell r="J13">
            <v>61.428571428571423</v>
          </cell>
        </row>
        <row r="14">
          <cell r="E14">
            <v>600.00000006984919</v>
          </cell>
          <cell r="H14">
            <v>67.732558139534888</v>
          </cell>
          <cell r="J14">
            <v>73.819742489270382</v>
          </cell>
        </row>
        <row r="15">
          <cell r="E15">
            <v>899.99999979045242</v>
          </cell>
          <cell r="H15">
            <v>58.139534883720934</v>
          </cell>
          <cell r="J15">
            <v>86</v>
          </cell>
        </row>
        <row r="16">
          <cell r="E16">
            <v>1800.0000002095476</v>
          </cell>
          <cell r="H16">
            <v>38.081395348837212</v>
          </cell>
          <cell r="J16">
            <v>131.29770992366412</v>
          </cell>
        </row>
        <row r="17">
          <cell r="E17">
            <v>3599.9999997904524</v>
          </cell>
          <cell r="H17">
            <v>30.523255813953487</v>
          </cell>
          <cell r="J17">
            <v>163.8095238095238</v>
          </cell>
        </row>
        <row r="18">
          <cell r="E18">
            <v>7200.0000002095476</v>
          </cell>
          <cell r="H18">
            <v>23.691860465116282</v>
          </cell>
          <cell r="J18">
            <v>211.04294478527606</v>
          </cell>
        </row>
        <row r="19">
          <cell r="E19">
            <v>10800</v>
          </cell>
          <cell r="H19">
            <v>21.075581395348838</v>
          </cell>
          <cell r="J19">
            <v>237.24137931034483</v>
          </cell>
        </row>
        <row r="20">
          <cell r="E20">
            <v>14399.999999790452</v>
          </cell>
          <cell r="H20">
            <v>19.476744186046513</v>
          </cell>
          <cell r="J20">
            <v>256.71641791044777</v>
          </cell>
        </row>
        <row r="21">
          <cell r="E21">
            <v>21600</v>
          </cell>
          <cell r="H21">
            <v>17.732558139534884</v>
          </cell>
          <cell r="J21">
            <v>281.96721311475409</v>
          </cell>
        </row>
        <row r="22">
          <cell r="E22">
            <v>102572.00000036974</v>
          </cell>
          <cell r="H22">
            <v>14.244186046511627</v>
          </cell>
          <cell r="J22">
            <v>351.02040816326524</v>
          </cell>
        </row>
        <row r="23">
          <cell r="E23">
            <v>172112.00000010431</v>
          </cell>
          <cell r="H23">
            <v>13.372093023255813</v>
          </cell>
          <cell r="J23">
            <v>373.91304347826087</v>
          </cell>
        </row>
        <row r="24">
          <cell r="E24">
            <v>598712.00000010431</v>
          </cell>
          <cell r="H24">
            <v>12.209302325581396</v>
          </cell>
          <cell r="J24">
            <v>409.52380952380952</v>
          </cell>
        </row>
        <row r="25">
          <cell r="E25"/>
          <cell r="H25"/>
          <cell r="J25"/>
        </row>
        <row r="26">
          <cell r="E26"/>
          <cell r="H26"/>
          <cell r="J26"/>
        </row>
        <row r="27">
          <cell r="E27"/>
          <cell r="H27"/>
          <cell r="J27"/>
        </row>
      </sheetData>
      <sheetData sheetId="4">
        <row r="11">
          <cell r="E11">
            <v>1</v>
          </cell>
          <cell r="F11">
            <v>34.200000000000003</v>
          </cell>
          <cell r="H11">
            <v>100</v>
          </cell>
          <cell r="K11"/>
        </row>
        <row r="12">
          <cell r="E12">
            <v>60.000000195577741</v>
          </cell>
          <cell r="F12">
            <v>33.799999999999997</v>
          </cell>
          <cell r="H12">
            <v>98.830409356725141</v>
          </cell>
          <cell r="K12"/>
        </row>
        <row r="13">
          <cell r="E13">
            <v>299.99999972060323</v>
          </cell>
          <cell r="F13">
            <v>32.200000000000003</v>
          </cell>
          <cell r="H13">
            <v>94.152046783625735</v>
          </cell>
          <cell r="K13"/>
        </row>
        <row r="14">
          <cell r="E14">
            <v>600.00000006984919</v>
          </cell>
          <cell r="F14">
            <v>30.4</v>
          </cell>
          <cell r="H14">
            <v>88.888888888888872</v>
          </cell>
          <cell r="K14"/>
        </row>
        <row r="15">
          <cell r="E15">
            <v>899.99999979045242</v>
          </cell>
          <cell r="F15">
            <v>28.7</v>
          </cell>
          <cell r="H15">
            <v>83.918128654970744</v>
          </cell>
          <cell r="K15"/>
        </row>
        <row r="16">
          <cell r="E16">
            <v>1800.0000002095476</v>
          </cell>
          <cell r="F16">
            <v>24</v>
          </cell>
          <cell r="H16">
            <v>70.175438596491219</v>
          </cell>
          <cell r="K16"/>
        </row>
        <row r="17">
          <cell r="E17">
            <v>3599.9999997904524</v>
          </cell>
          <cell r="F17">
            <v>18.5</v>
          </cell>
          <cell r="H17">
            <v>54.093567251461984</v>
          </cell>
          <cell r="K17"/>
        </row>
        <row r="18">
          <cell r="E18">
            <v>7200.0000002095476</v>
          </cell>
          <cell r="F18">
            <v>14.7</v>
          </cell>
          <cell r="H18">
            <v>42.98245614035087</v>
          </cell>
          <cell r="K18"/>
        </row>
        <row r="19">
          <cell r="E19">
            <v>10800</v>
          </cell>
          <cell r="F19">
            <v>13.4</v>
          </cell>
          <cell r="H19">
            <v>39.1812865497076</v>
          </cell>
          <cell r="K19"/>
        </row>
        <row r="20">
          <cell r="E20">
            <v>14399.999999790452</v>
          </cell>
          <cell r="F20">
            <v>12.7</v>
          </cell>
          <cell r="H20">
            <v>37.134502923976605</v>
          </cell>
          <cell r="K20"/>
        </row>
        <row r="21">
          <cell r="E21">
            <v>21600</v>
          </cell>
          <cell r="F21">
            <v>11.7</v>
          </cell>
          <cell r="H21">
            <v>34.210526315789465</v>
          </cell>
          <cell r="K21"/>
        </row>
        <row r="22">
          <cell r="E22">
            <v>102632.00000056531</v>
          </cell>
          <cell r="F22">
            <v>9.65</v>
          </cell>
          <cell r="H22">
            <v>28.216374269005843</v>
          </cell>
          <cell r="K22"/>
        </row>
        <row r="23">
          <cell r="E23">
            <v>172172.00000029989</v>
          </cell>
          <cell r="F23">
            <v>8.5</v>
          </cell>
          <cell r="H23">
            <v>24.853801169590643</v>
          </cell>
          <cell r="K23"/>
        </row>
        <row r="24">
          <cell r="E24">
            <v>598772.00000029989</v>
          </cell>
          <cell r="F24">
            <v>7.65</v>
          </cell>
          <cell r="H24">
            <v>22.368421052631579</v>
          </cell>
          <cell r="K24"/>
        </row>
        <row r="25">
          <cell r="E25"/>
          <cell r="F25"/>
          <cell r="H25"/>
          <cell r="K25"/>
        </row>
        <row r="26">
          <cell r="E26"/>
          <cell r="F26"/>
          <cell r="H26"/>
          <cell r="K26"/>
        </row>
        <row r="27">
          <cell r="E27"/>
          <cell r="F27"/>
          <cell r="H27"/>
          <cell r="K27"/>
        </row>
        <row r="28">
          <cell r="F28"/>
          <cell r="K28"/>
        </row>
        <row r="29">
          <cell r="F29"/>
          <cell r="K29"/>
        </row>
      </sheetData>
      <sheetData sheetId="5">
        <row r="11">
          <cell r="E11">
            <v>1</v>
          </cell>
          <cell r="H11">
            <v>100</v>
          </cell>
          <cell r="J11">
            <v>200</v>
          </cell>
        </row>
        <row r="12">
          <cell r="E12">
            <v>60.000000195577741</v>
          </cell>
          <cell r="H12">
            <v>99.707602339181278</v>
          </cell>
          <cell r="J12">
            <v>200.58651026392963</v>
          </cell>
        </row>
        <row r="13">
          <cell r="E13">
            <v>299.99999972060323</v>
          </cell>
          <cell r="H13">
            <v>99.415204678362571</v>
          </cell>
          <cell r="J13">
            <v>201.1764705882353</v>
          </cell>
        </row>
        <row r="14">
          <cell r="E14">
            <v>600.00000006984919</v>
          </cell>
          <cell r="H14">
            <v>98.245614035087712</v>
          </cell>
          <cell r="J14">
            <v>203.57142857142856</v>
          </cell>
        </row>
        <row r="15">
          <cell r="E15">
            <v>899.99999979045242</v>
          </cell>
          <cell r="H15">
            <v>96.491228070175424</v>
          </cell>
          <cell r="J15">
            <v>207.27272727272728</v>
          </cell>
        </row>
        <row r="16">
          <cell r="E16">
            <v>1800.0000002095476</v>
          </cell>
          <cell r="H16">
            <v>88.596491228070178</v>
          </cell>
          <cell r="J16">
            <v>225.74257425742576</v>
          </cell>
        </row>
        <row r="17">
          <cell r="E17">
            <v>3599.9999997904524</v>
          </cell>
          <cell r="H17">
            <v>78.801169590643255</v>
          </cell>
          <cell r="J17">
            <v>253.80333951762526</v>
          </cell>
        </row>
        <row r="18">
          <cell r="E18">
            <v>7200.0000002095476</v>
          </cell>
          <cell r="H18">
            <v>63.45029239766081</v>
          </cell>
          <cell r="J18">
            <v>315.20737327188948</v>
          </cell>
        </row>
        <row r="19">
          <cell r="E19">
            <v>10800</v>
          </cell>
          <cell r="H19">
            <v>59.649122807017527</v>
          </cell>
          <cell r="J19">
            <v>335.2941176470589</v>
          </cell>
        </row>
        <row r="20">
          <cell r="E20">
            <v>14399.999999790452</v>
          </cell>
          <cell r="H20">
            <v>57.017543859649123</v>
          </cell>
          <cell r="J20">
            <v>350.76923076923083</v>
          </cell>
        </row>
        <row r="21">
          <cell r="E21">
            <v>21600</v>
          </cell>
          <cell r="H21">
            <v>54.093567251461984</v>
          </cell>
          <cell r="J21">
            <v>369.7297297297298</v>
          </cell>
        </row>
        <row r="22">
          <cell r="E22">
            <v>102692.00000013225</v>
          </cell>
          <cell r="H22">
            <v>45.32163742690058</v>
          </cell>
          <cell r="J22">
            <v>441.29032258064518</v>
          </cell>
        </row>
        <row r="23">
          <cell r="E23">
            <v>172231.99999986682</v>
          </cell>
          <cell r="H23">
            <v>43.12865497076023</v>
          </cell>
          <cell r="J23">
            <v>463.72881355932208</v>
          </cell>
        </row>
        <row r="24">
          <cell r="E24">
            <v>598831.99999986682</v>
          </cell>
          <cell r="H24">
            <v>39.1812865497076</v>
          </cell>
          <cell r="J24">
            <v>510.44776119402985</v>
          </cell>
        </row>
        <row r="25">
          <cell r="E25"/>
          <cell r="H25"/>
          <cell r="J25"/>
        </row>
        <row r="26">
          <cell r="E26"/>
          <cell r="H26"/>
          <cell r="J26"/>
        </row>
        <row r="27">
          <cell r="E27"/>
          <cell r="H27"/>
          <cell r="J27"/>
        </row>
        <row r="28">
          <cell r="E28"/>
          <cell r="H28"/>
          <cell r="J28"/>
        </row>
        <row r="29">
          <cell r="E29"/>
          <cell r="H29"/>
          <cell r="J29"/>
        </row>
      </sheetData>
      <sheetData sheetId="6">
        <row r="11">
          <cell r="E11">
            <v>1</v>
          </cell>
          <cell r="H11">
            <v>100</v>
          </cell>
          <cell r="J11">
            <v>300</v>
          </cell>
        </row>
        <row r="12">
          <cell r="E12">
            <v>60.000000195577741</v>
          </cell>
          <cell r="H12">
            <v>100</v>
          </cell>
          <cell r="J12">
            <v>300</v>
          </cell>
        </row>
        <row r="13">
          <cell r="E13">
            <v>299.99999972060323</v>
          </cell>
          <cell r="H13">
            <v>99.423631123919293</v>
          </cell>
          <cell r="J13">
            <v>301.73913043478262</v>
          </cell>
        </row>
        <row r="14">
          <cell r="E14">
            <v>600.00000006984919</v>
          </cell>
          <cell r="H14">
            <v>99.423631123919293</v>
          </cell>
          <cell r="J14">
            <v>301.73913043478262</v>
          </cell>
        </row>
        <row r="15">
          <cell r="E15">
            <v>899.99999979045242</v>
          </cell>
          <cell r="H15">
            <v>99.423631123919293</v>
          </cell>
          <cell r="J15">
            <v>301.73913043478262</v>
          </cell>
        </row>
        <row r="16">
          <cell r="E16">
            <v>1800.0000002095476</v>
          </cell>
          <cell r="H16">
            <v>99.135446685878946</v>
          </cell>
          <cell r="J16">
            <v>302.61627906976747</v>
          </cell>
        </row>
        <row r="17">
          <cell r="E17">
            <v>3599.9999997904524</v>
          </cell>
          <cell r="H17">
            <v>99.135446685878946</v>
          </cell>
          <cell r="J17">
            <v>302.61627906976747</v>
          </cell>
        </row>
        <row r="18">
          <cell r="E18">
            <v>7200.0000002095476</v>
          </cell>
          <cell r="H18">
            <v>98.559077809798268</v>
          </cell>
          <cell r="J18">
            <v>304.38596491228071</v>
          </cell>
        </row>
        <row r="19">
          <cell r="E19">
            <v>10800</v>
          </cell>
          <cell r="H19">
            <v>97.982708933717561</v>
          </cell>
          <cell r="J19">
            <v>306.17647058823536</v>
          </cell>
        </row>
        <row r="20">
          <cell r="E20">
            <v>14399.999999790452</v>
          </cell>
          <cell r="H20">
            <v>97.694524495677229</v>
          </cell>
          <cell r="J20">
            <v>307.07964601769913</v>
          </cell>
        </row>
        <row r="21">
          <cell r="E21">
            <v>21600</v>
          </cell>
          <cell r="H21">
            <v>96.541786743515843</v>
          </cell>
          <cell r="J21">
            <v>310.74626865671644</v>
          </cell>
        </row>
        <row r="22">
          <cell r="E22">
            <v>102752.00000032783</v>
          </cell>
          <cell r="H22">
            <v>86.599423631123912</v>
          </cell>
          <cell r="J22">
            <v>346.42262895174713</v>
          </cell>
        </row>
        <row r="23">
          <cell r="E23">
            <v>172292.0000000624</v>
          </cell>
          <cell r="H23">
            <v>80.547550432276651</v>
          </cell>
          <cell r="J23">
            <v>372.4508050089446</v>
          </cell>
        </row>
        <row r="24">
          <cell r="E24">
            <v>598892.0000000624</v>
          </cell>
          <cell r="H24">
            <v>56.484149855907781</v>
          </cell>
          <cell r="J24">
            <v>531.12244897959181</v>
          </cell>
        </row>
        <row r="25">
          <cell r="E25"/>
          <cell r="H25"/>
          <cell r="J25"/>
        </row>
        <row r="26">
          <cell r="E26"/>
          <cell r="H26"/>
          <cell r="J26"/>
        </row>
        <row r="27">
          <cell r="E27"/>
          <cell r="H27"/>
          <cell r="J27"/>
        </row>
        <row r="28">
          <cell r="E28"/>
          <cell r="H28"/>
          <cell r="J28"/>
        </row>
        <row r="29">
          <cell r="E29"/>
          <cell r="H29"/>
          <cell r="J29"/>
        </row>
      </sheetData>
      <sheetData sheetId="7">
        <row r="3">
          <cell r="D3">
            <v>600</v>
          </cell>
          <cell r="E3">
            <v>5</v>
          </cell>
          <cell r="F3">
            <v>155.45454545454544</v>
          </cell>
        </row>
        <row r="4">
          <cell r="D4">
            <v>600</v>
          </cell>
          <cell r="E4">
            <v>18</v>
          </cell>
          <cell r="F4">
            <v>106.875</v>
          </cell>
        </row>
        <row r="5">
          <cell r="D5">
            <v>1800</v>
          </cell>
          <cell r="E5">
            <v>38</v>
          </cell>
          <cell r="F5">
            <v>131.29770992366412</v>
          </cell>
        </row>
        <row r="6">
          <cell r="D6">
            <v>3600</v>
          </cell>
          <cell r="E6">
            <v>54</v>
          </cell>
          <cell r="F6">
            <v>184.8648648648649</v>
          </cell>
        </row>
        <row r="7">
          <cell r="D7">
            <v>7200</v>
          </cell>
          <cell r="E7">
            <v>63</v>
          </cell>
          <cell r="F7">
            <v>315.20737327188948</v>
          </cell>
        </row>
        <row r="8">
          <cell r="D8"/>
          <cell r="E8"/>
          <cell r="F8"/>
        </row>
      </sheetData>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nsities"/>
      <sheetName val="C10"/>
      <sheetName val="C20"/>
      <sheetName val="C50"/>
      <sheetName val="C100"/>
      <sheetName val="C200"/>
      <sheetName val="C300"/>
      <sheetName val="Summary"/>
      <sheetName val="Sheet1"/>
    </sheetNames>
    <sheetDataSet>
      <sheetData sheetId="0"/>
      <sheetData sheetId="1">
        <row r="11">
          <cell r="E11">
            <v>1</v>
          </cell>
          <cell r="H11">
            <v>100</v>
          </cell>
          <cell r="J11">
            <v>10</v>
          </cell>
        </row>
        <row r="12">
          <cell r="E12">
            <v>60.000000195577741</v>
          </cell>
          <cell r="H12">
            <v>1.4792899408284024</v>
          </cell>
          <cell r="J12">
            <v>676</v>
          </cell>
        </row>
        <row r="13">
          <cell r="E13">
            <v>299.99999972060323</v>
          </cell>
          <cell r="H13">
            <v>1.4792899408284024</v>
          </cell>
          <cell r="J13">
            <v>676</v>
          </cell>
        </row>
        <row r="14">
          <cell r="E14">
            <v>600.00000006984919</v>
          </cell>
          <cell r="H14">
            <v>1.4792899408284024</v>
          </cell>
          <cell r="J14">
            <v>676</v>
          </cell>
        </row>
        <row r="15">
          <cell r="E15">
            <v>899.99999979045242</v>
          </cell>
          <cell r="H15">
            <v>1.4792899408284024</v>
          </cell>
          <cell r="J15">
            <v>676</v>
          </cell>
        </row>
        <row r="16">
          <cell r="E16">
            <v>1800.0000002095476</v>
          </cell>
          <cell r="H16">
            <v>1.4792899408284024</v>
          </cell>
          <cell r="J16">
            <v>676</v>
          </cell>
        </row>
        <row r="17">
          <cell r="E17">
            <v>3599.9999997904524</v>
          </cell>
          <cell r="H17">
            <v>1.4792899408284024</v>
          </cell>
          <cell r="J17">
            <v>676</v>
          </cell>
        </row>
        <row r="18">
          <cell r="E18">
            <v>7200.0000002095476</v>
          </cell>
          <cell r="H18">
            <v>1.4792899408284024</v>
          </cell>
          <cell r="J18">
            <v>676</v>
          </cell>
        </row>
        <row r="19">
          <cell r="E19">
            <v>10800</v>
          </cell>
          <cell r="H19">
            <v>1.4792899408284024</v>
          </cell>
          <cell r="J19">
            <v>676</v>
          </cell>
        </row>
        <row r="20">
          <cell r="E20">
            <v>14399.999999790452</v>
          </cell>
          <cell r="H20">
            <v>1.4792899408284024</v>
          </cell>
          <cell r="J20">
            <v>676</v>
          </cell>
        </row>
        <row r="21">
          <cell r="E21">
            <v>21600</v>
          </cell>
          <cell r="H21">
            <v>1.4792899408284024</v>
          </cell>
          <cell r="J21">
            <v>676</v>
          </cell>
        </row>
        <row r="22">
          <cell r="E22">
            <v>86275.999999931082</v>
          </cell>
          <cell r="H22">
            <v>1.4792899408284024</v>
          </cell>
          <cell r="J22">
            <v>676</v>
          </cell>
        </row>
        <row r="23">
          <cell r="E23">
            <v>161875.99999993108</v>
          </cell>
          <cell r="H23">
            <v>1.4792899408284024</v>
          </cell>
          <cell r="J23">
            <v>676</v>
          </cell>
        </row>
        <row r="24">
          <cell r="E24">
            <v>172675.99999993108</v>
          </cell>
          <cell r="H24">
            <v>1.4792899408284024</v>
          </cell>
          <cell r="J24">
            <v>676</v>
          </cell>
        </row>
        <row r="25">
          <cell r="E25">
            <v>259075.99999993108</v>
          </cell>
          <cell r="H25">
            <v>1.4792899408284024</v>
          </cell>
          <cell r="J25">
            <v>676</v>
          </cell>
        </row>
        <row r="26">
          <cell r="E26">
            <v>345475.99999993108</v>
          </cell>
          <cell r="H26">
            <v>1.4792899408284024</v>
          </cell>
          <cell r="J26">
            <v>676</v>
          </cell>
        </row>
        <row r="27">
          <cell r="E27">
            <v>599876.00000000093</v>
          </cell>
          <cell r="H27">
            <v>1.4792899408284024</v>
          </cell>
          <cell r="J27">
            <v>676</v>
          </cell>
        </row>
        <row r="28">
          <cell r="E28"/>
          <cell r="H28"/>
          <cell r="J28"/>
        </row>
        <row r="29">
          <cell r="E29"/>
          <cell r="H29"/>
          <cell r="J29"/>
        </row>
        <row r="30">
          <cell r="E30"/>
          <cell r="H30"/>
          <cell r="J30"/>
        </row>
        <row r="31">
          <cell r="E31"/>
          <cell r="H31"/>
          <cell r="J31"/>
        </row>
      </sheetData>
      <sheetData sheetId="2">
        <row r="11">
          <cell r="E11">
            <v>1</v>
          </cell>
          <cell r="H11">
            <v>100</v>
          </cell>
          <cell r="J11">
            <v>20</v>
          </cell>
        </row>
        <row r="12">
          <cell r="E12">
            <v>60.000000195577741</v>
          </cell>
          <cell r="H12">
            <v>2.3460410557184752</v>
          </cell>
          <cell r="J12">
            <v>852.5</v>
          </cell>
        </row>
        <row r="13">
          <cell r="E13">
            <v>299.99999972060323</v>
          </cell>
          <cell r="H13">
            <v>2.0527859237536656</v>
          </cell>
          <cell r="J13">
            <v>974.28571428571445</v>
          </cell>
        </row>
        <row r="14">
          <cell r="E14">
            <v>600.00000006984919</v>
          </cell>
          <cell r="H14">
            <v>2.0527859237536656</v>
          </cell>
          <cell r="J14">
            <v>974.28571428571445</v>
          </cell>
        </row>
        <row r="15">
          <cell r="E15">
            <v>899.99999979045242</v>
          </cell>
          <cell r="H15">
            <v>2.0527859237536656</v>
          </cell>
          <cell r="J15">
            <v>974.28571428571445</v>
          </cell>
        </row>
        <row r="16">
          <cell r="E16">
            <v>1800.0000002095476</v>
          </cell>
          <cell r="H16">
            <v>2.0527859237536656</v>
          </cell>
          <cell r="J16">
            <v>974.28571428571445</v>
          </cell>
        </row>
        <row r="17">
          <cell r="E17">
            <v>3599.9999997904524</v>
          </cell>
          <cell r="H17">
            <v>2.0527859237536656</v>
          </cell>
          <cell r="J17">
            <v>974.28571428571445</v>
          </cell>
        </row>
        <row r="18">
          <cell r="E18">
            <v>7200.0000002095476</v>
          </cell>
          <cell r="H18">
            <v>2.0527859237536656</v>
          </cell>
          <cell r="J18">
            <v>974.28571428571445</v>
          </cell>
        </row>
        <row r="19">
          <cell r="E19">
            <v>10800</v>
          </cell>
          <cell r="H19">
            <v>2.0527859237536656</v>
          </cell>
          <cell r="J19">
            <v>974.28571428571445</v>
          </cell>
        </row>
        <row r="20">
          <cell r="E20">
            <v>14399.999999790452</v>
          </cell>
          <cell r="H20">
            <v>2.0527859237536656</v>
          </cell>
          <cell r="J20">
            <v>974.28571428571445</v>
          </cell>
        </row>
        <row r="21">
          <cell r="E21">
            <v>21600</v>
          </cell>
          <cell r="H21">
            <v>2.0527859237536656</v>
          </cell>
          <cell r="J21">
            <v>974.28571428571445</v>
          </cell>
        </row>
        <row r="22">
          <cell r="E22">
            <v>86216.000000364147</v>
          </cell>
          <cell r="H22">
            <v>2.0527859237536656</v>
          </cell>
          <cell r="J22">
            <v>974.28571428571445</v>
          </cell>
        </row>
        <row r="23">
          <cell r="E23">
            <v>161816.00000036415</v>
          </cell>
          <cell r="H23">
            <v>2.0527859237536656</v>
          </cell>
          <cell r="J23">
            <v>974.28571428571445</v>
          </cell>
        </row>
        <row r="24">
          <cell r="E24">
            <v>172616.00000036415</v>
          </cell>
          <cell r="H24">
            <v>2.0527859237536656</v>
          </cell>
          <cell r="J24">
            <v>974.28571428571445</v>
          </cell>
        </row>
        <row r="25">
          <cell r="E25">
            <v>259016.00000036415</v>
          </cell>
          <cell r="H25">
            <v>2.0527859237536656</v>
          </cell>
          <cell r="J25">
            <v>974.28571428571445</v>
          </cell>
        </row>
        <row r="26">
          <cell r="E26">
            <v>345416.00000036415</v>
          </cell>
          <cell r="H26">
            <v>1.9061583577712611</v>
          </cell>
          <cell r="J26">
            <v>1049.2307692307693</v>
          </cell>
        </row>
        <row r="27">
          <cell r="E27">
            <v>604616.00000036415</v>
          </cell>
          <cell r="H27">
            <v>1.9061583577712611</v>
          </cell>
          <cell r="J27">
            <v>1049.2307692307693</v>
          </cell>
        </row>
        <row r="28">
          <cell r="E28"/>
          <cell r="H28"/>
          <cell r="J28"/>
        </row>
        <row r="29">
          <cell r="E29"/>
          <cell r="H29"/>
          <cell r="J29"/>
        </row>
        <row r="30">
          <cell r="E30"/>
          <cell r="H30"/>
          <cell r="J30"/>
        </row>
        <row r="31">
          <cell r="E31"/>
          <cell r="H31"/>
          <cell r="J31"/>
        </row>
        <row r="32">
          <cell r="E32"/>
          <cell r="H32"/>
          <cell r="J32"/>
        </row>
        <row r="33">
          <cell r="E33"/>
          <cell r="H33"/>
          <cell r="J33"/>
        </row>
        <row r="34">
          <cell r="E34"/>
          <cell r="H34"/>
          <cell r="J34"/>
        </row>
      </sheetData>
      <sheetData sheetId="3">
        <row r="11">
          <cell r="E11">
            <v>1</v>
          </cell>
          <cell r="F11">
            <v>34</v>
          </cell>
          <cell r="H11">
            <v>100</v>
          </cell>
          <cell r="K11"/>
        </row>
        <row r="12">
          <cell r="E12">
            <v>60.000000195577741</v>
          </cell>
          <cell r="F12">
            <v>1.35</v>
          </cell>
          <cell r="H12">
            <v>3.9705882352941182</v>
          </cell>
          <cell r="K12"/>
        </row>
        <row r="13">
          <cell r="E13">
            <v>299.99999972060323</v>
          </cell>
          <cell r="F13">
            <v>1.45</v>
          </cell>
          <cell r="H13">
            <v>4.2647058823529411</v>
          </cell>
          <cell r="K13"/>
        </row>
        <row r="14">
          <cell r="E14">
            <v>600.00000006984919</v>
          </cell>
          <cell r="F14">
            <v>1.45</v>
          </cell>
          <cell r="H14">
            <v>4.2647058823529411</v>
          </cell>
          <cell r="K14"/>
        </row>
        <row r="15">
          <cell r="E15">
            <v>899.99999979045242</v>
          </cell>
          <cell r="F15">
            <v>1.5</v>
          </cell>
          <cell r="H15">
            <v>4.4117647058823533</v>
          </cell>
          <cell r="K15"/>
        </row>
        <row r="16">
          <cell r="E16">
            <v>1800.0000002095476</v>
          </cell>
          <cell r="F16">
            <v>1.5</v>
          </cell>
          <cell r="H16">
            <v>4.4117647058823533</v>
          </cell>
          <cell r="K16"/>
        </row>
        <row r="17">
          <cell r="E17">
            <v>3599.9999997904524</v>
          </cell>
          <cell r="F17">
            <v>1.5</v>
          </cell>
          <cell r="H17">
            <v>4.4117647058823533</v>
          </cell>
          <cell r="K17"/>
        </row>
        <row r="18">
          <cell r="E18">
            <v>7200.0000002095476</v>
          </cell>
          <cell r="F18">
            <v>1.5</v>
          </cell>
          <cell r="H18">
            <v>4.4117647058823533</v>
          </cell>
          <cell r="K18"/>
        </row>
        <row r="19">
          <cell r="E19">
            <v>10800</v>
          </cell>
          <cell r="F19">
            <v>1.5</v>
          </cell>
          <cell r="H19">
            <v>4.4117647058823533</v>
          </cell>
          <cell r="K19"/>
        </row>
        <row r="20">
          <cell r="E20">
            <v>14399.999999790452</v>
          </cell>
          <cell r="F20">
            <v>1.5</v>
          </cell>
          <cell r="H20">
            <v>4.4117647058823533</v>
          </cell>
          <cell r="K20"/>
        </row>
        <row r="21">
          <cell r="E21">
            <v>21600</v>
          </cell>
          <cell r="F21">
            <v>1.5</v>
          </cell>
          <cell r="H21">
            <v>4.4117647058823533</v>
          </cell>
          <cell r="K21"/>
        </row>
        <row r="22">
          <cell r="E22">
            <v>86156.000000168569</v>
          </cell>
          <cell r="F22">
            <v>1.5</v>
          </cell>
          <cell r="H22">
            <v>4.4117647058823533</v>
          </cell>
          <cell r="K22"/>
        </row>
        <row r="23">
          <cell r="E23">
            <v>161756.00000016857</v>
          </cell>
          <cell r="F23">
            <v>1.5</v>
          </cell>
          <cell r="H23">
            <v>4.4117647058823533</v>
          </cell>
          <cell r="K23"/>
        </row>
        <row r="24">
          <cell r="E24">
            <v>172556.00000016857</v>
          </cell>
          <cell r="F24">
            <v>1.4</v>
          </cell>
          <cell r="H24">
            <v>4.117647058823529</v>
          </cell>
          <cell r="K24"/>
        </row>
        <row r="25">
          <cell r="E25">
            <v>258956.00000016857</v>
          </cell>
          <cell r="F25">
            <v>1.4</v>
          </cell>
          <cell r="H25">
            <v>4.117647058823529</v>
          </cell>
          <cell r="K25"/>
        </row>
        <row r="26">
          <cell r="E26">
            <v>345356.00000016857</v>
          </cell>
          <cell r="F26">
            <v>1.4</v>
          </cell>
          <cell r="H26">
            <v>4.117647058823529</v>
          </cell>
          <cell r="K26"/>
        </row>
        <row r="27">
          <cell r="E27">
            <v>599756.00000023842</v>
          </cell>
          <cell r="F27">
            <v>1.4</v>
          </cell>
          <cell r="H27">
            <v>4.117647058823529</v>
          </cell>
          <cell r="K27"/>
        </row>
        <row r="28">
          <cell r="F28"/>
          <cell r="K28"/>
        </row>
        <row r="29">
          <cell r="F29"/>
          <cell r="K29"/>
        </row>
      </sheetData>
      <sheetData sheetId="4">
        <row r="11">
          <cell r="E11">
            <v>1</v>
          </cell>
          <cell r="F11">
            <v>34.1</v>
          </cell>
          <cell r="H11">
            <v>100</v>
          </cell>
          <cell r="K11"/>
        </row>
        <row r="12">
          <cell r="E12">
            <v>60.000000195577741</v>
          </cell>
          <cell r="F12">
            <v>2.7</v>
          </cell>
          <cell r="H12">
            <v>7.9178885630498534</v>
          </cell>
          <cell r="K12"/>
        </row>
        <row r="13">
          <cell r="E13">
            <v>299.99999972060323</v>
          </cell>
          <cell r="F13">
            <v>2.9</v>
          </cell>
          <cell r="H13">
            <v>8.5043988269794717</v>
          </cell>
          <cell r="K13"/>
        </row>
        <row r="14">
          <cell r="E14">
            <v>600.00000006984919</v>
          </cell>
          <cell r="F14">
            <v>2.9</v>
          </cell>
          <cell r="H14">
            <v>8.5043988269794717</v>
          </cell>
          <cell r="K14"/>
        </row>
        <row r="15">
          <cell r="E15">
            <v>899.99999979045242</v>
          </cell>
          <cell r="F15">
            <v>2.9</v>
          </cell>
          <cell r="H15">
            <v>8.5043988269794717</v>
          </cell>
          <cell r="K15"/>
        </row>
        <row r="16">
          <cell r="E16">
            <v>1800.0000002095476</v>
          </cell>
          <cell r="F16">
            <v>3</v>
          </cell>
          <cell r="H16">
            <v>8.7976539589442808</v>
          </cell>
          <cell r="K16"/>
        </row>
        <row r="17">
          <cell r="E17">
            <v>3599.9999997904524</v>
          </cell>
          <cell r="F17">
            <v>3</v>
          </cell>
          <cell r="H17">
            <v>8.7976539589442808</v>
          </cell>
          <cell r="K17"/>
        </row>
        <row r="18">
          <cell r="E18">
            <v>7200.0000002095476</v>
          </cell>
          <cell r="F18">
            <v>3</v>
          </cell>
          <cell r="H18">
            <v>8.7976539589442808</v>
          </cell>
          <cell r="K18"/>
        </row>
        <row r="19">
          <cell r="E19">
            <v>10800</v>
          </cell>
          <cell r="F19">
            <v>3</v>
          </cell>
          <cell r="H19">
            <v>8.7976539589442808</v>
          </cell>
          <cell r="K19"/>
        </row>
        <row r="20">
          <cell r="E20">
            <v>14399.999999790452</v>
          </cell>
          <cell r="F20">
            <v>3</v>
          </cell>
          <cell r="H20">
            <v>8.7976539589442808</v>
          </cell>
          <cell r="K20"/>
        </row>
        <row r="21">
          <cell r="E21">
            <v>21600</v>
          </cell>
          <cell r="F21">
            <v>3</v>
          </cell>
          <cell r="H21">
            <v>8.7976539589442808</v>
          </cell>
          <cell r="K21"/>
        </row>
        <row r="22">
          <cell r="E22">
            <v>86095.999999972992</v>
          </cell>
          <cell r="F22">
            <v>3</v>
          </cell>
          <cell r="H22">
            <v>8.7976539589442808</v>
          </cell>
          <cell r="K22"/>
        </row>
        <row r="23">
          <cell r="E23">
            <v>161695.99999997299</v>
          </cell>
          <cell r="F23">
            <v>3</v>
          </cell>
          <cell r="H23">
            <v>8.7976539589442808</v>
          </cell>
          <cell r="K23"/>
        </row>
        <row r="24">
          <cell r="E24">
            <v>172495.99999997299</v>
          </cell>
          <cell r="F24">
            <v>3</v>
          </cell>
          <cell r="H24">
            <v>8.7976539589442808</v>
          </cell>
          <cell r="K24"/>
        </row>
        <row r="25">
          <cell r="E25">
            <v>258895.99999997299</v>
          </cell>
          <cell r="F25">
            <v>2.95</v>
          </cell>
          <cell r="H25">
            <v>8.651026392961878</v>
          </cell>
          <cell r="K25"/>
        </row>
        <row r="26">
          <cell r="E26">
            <v>345295.99999997299</v>
          </cell>
          <cell r="F26">
            <v>2.95</v>
          </cell>
          <cell r="H26">
            <v>8.651026392961878</v>
          </cell>
          <cell r="K26"/>
        </row>
        <row r="27">
          <cell r="E27">
            <v>599696.00000004284</v>
          </cell>
          <cell r="F27">
            <v>2.9</v>
          </cell>
          <cell r="H27">
            <v>8.5043988269794717</v>
          </cell>
          <cell r="K27"/>
        </row>
        <row r="28">
          <cell r="F28"/>
          <cell r="K28"/>
        </row>
        <row r="29">
          <cell r="F29"/>
          <cell r="K29"/>
        </row>
      </sheetData>
      <sheetData sheetId="5">
        <row r="11">
          <cell r="E11">
            <v>1</v>
          </cell>
          <cell r="H11">
            <v>100</v>
          </cell>
          <cell r="J11">
            <v>200</v>
          </cell>
        </row>
        <row r="12">
          <cell r="E12">
            <v>60.000000195577741</v>
          </cell>
          <cell r="H12">
            <v>15.542521994134898</v>
          </cell>
          <cell r="J12">
            <v>1286.7924528301887</v>
          </cell>
        </row>
        <row r="13">
          <cell r="E13">
            <v>299.99999972060323</v>
          </cell>
          <cell r="H13">
            <v>17.302052785923756</v>
          </cell>
          <cell r="J13">
            <v>1155.9322033898304</v>
          </cell>
        </row>
        <row r="14">
          <cell r="E14">
            <v>600.00000006984919</v>
          </cell>
          <cell r="H14">
            <v>17.595307917888562</v>
          </cell>
          <cell r="J14">
            <v>1136.6666666666667</v>
          </cell>
        </row>
        <row r="15">
          <cell r="E15">
            <v>899.99999979045242</v>
          </cell>
          <cell r="H15">
            <v>17.595307917888562</v>
          </cell>
          <cell r="J15">
            <v>1136.6666666666667</v>
          </cell>
        </row>
        <row r="16">
          <cell r="E16">
            <v>1800.0000002095476</v>
          </cell>
          <cell r="H16">
            <v>17.302052785923756</v>
          </cell>
          <cell r="J16">
            <v>1155.9322033898304</v>
          </cell>
        </row>
        <row r="17">
          <cell r="E17">
            <v>3599.9999997904524</v>
          </cell>
          <cell r="H17">
            <v>17.302052785923756</v>
          </cell>
          <cell r="J17">
            <v>1155.9322033898304</v>
          </cell>
        </row>
        <row r="18">
          <cell r="E18">
            <v>7200.0000002095476</v>
          </cell>
          <cell r="H18">
            <v>17.302052785923756</v>
          </cell>
          <cell r="J18">
            <v>1155.9322033898304</v>
          </cell>
        </row>
        <row r="19">
          <cell r="E19">
            <v>10800</v>
          </cell>
          <cell r="H19">
            <v>17.302052785923756</v>
          </cell>
          <cell r="J19">
            <v>1155.9322033898304</v>
          </cell>
        </row>
        <row r="20">
          <cell r="E20">
            <v>14399.999999790452</v>
          </cell>
          <cell r="H20">
            <v>17.302052785923756</v>
          </cell>
          <cell r="J20">
            <v>1155.9322033898304</v>
          </cell>
        </row>
        <row r="21">
          <cell r="E21">
            <v>21600</v>
          </cell>
          <cell r="H21">
            <v>17.302052785923756</v>
          </cell>
          <cell r="J21">
            <v>1155.9322033898304</v>
          </cell>
        </row>
        <row r="22">
          <cell r="E22">
            <v>86036.000000406057</v>
          </cell>
          <cell r="H22">
            <v>17.302052785923756</v>
          </cell>
          <cell r="J22">
            <v>1155.9322033898304</v>
          </cell>
        </row>
        <row r="23">
          <cell r="E23">
            <v>161636.00000040606</v>
          </cell>
          <cell r="H23">
            <v>17.008797653958943</v>
          </cell>
          <cell r="J23">
            <v>1175.8620689655172</v>
          </cell>
        </row>
        <row r="24">
          <cell r="E24">
            <v>172436.00000040606</v>
          </cell>
          <cell r="H24">
            <v>16.715542521994134</v>
          </cell>
          <cell r="J24">
            <v>1196.4912280701756</v>
          </cell>
        </row>
        <row r="25">
          <cell r="E25">
            <v>258836.00000040606</v>
          </cell>
          <cell r="H25">
            <v>16.715542521994134</v>
          </cell>
          <cell r="J25">
            <v>1196.4912280701756</v>
          </cell>
        </row>
        <row r="26">
          <cell r="E26">
            <v>345236.00000040606</v>
          </cell>
          <cell r="H26">
            <v>16.568914956011728</v>
          </cell>
          <cell r="J26">
            <v>1207.0796460176991</v>
          </cell>
        </row>
        <row r="27">
          <cell r="E27">
            <v>599636.00000047591</v>
          </cell>
          <cell r="H27">
            <v>16.422287390029325</v>
          </cell>
          <cell r="J27">
            <v>1217.8571428571431</v>
          </cell>
        </row>
        <row r="28">
          <cell r="E28"/>
          <cell r="H28"/>
          <cell r="J28"/>
        </row>
        <row r="29">
          <cell r="E29"/>
          <cell r="H29"/>
          <cell r="J29"/>
        </row>
      </sheetData>
      <sheetData sheetId="6">
        <row r="11">
          <cell r="E11">
            <v>1</v>
          </cell>
          <cell r="H11">
            <v>100</v>
          </cell>
          <cell r="J11">
            <v>300</v>
          </cell>
        </row>
        <row r="12">
          <cell r="E12">
            <v>60.000000195577741</v>
          </cell>
          <cell r="H12">
            <v>29.032258064516132</v>
          </cell>
          <cell r="J12">
            <v>1033.3333333333335</v>
          </cell>
        </row>
        <row r="13">
          <cell r="E13">
            <v>299.99999972060323</v>
          </cell>
          <cell r="H13">
            <v>29.032258064516132</v>
          </cell>
          <cell r="J13">
            <v>1033.3333333333335</v>
          </cell>
        </row>
        <row r="14">
          <cell r="E14">
            <v>600.00000006984919</v>
          </cell>
          <cell r="H14">
            <v>27.859237536656888</v>
          </cell>
          <cell r="J14">
            <v>1076.8421052631579</v>
          </cell>
        </row>
        <row r="15">
          <cell r="E15">
            <v>899.99999979045242</v>
          </cell>
          <cell r="H15">
            <v>27.272727272727277</v>
          </cell>
          <cell r="J15">
            <v>1100</v>
          </cell>
        </row>
        <row r="16">
          <cell r="E16">
            <v>1800.0000002095476</v>
          </cell>
          <cell r="H16">
            <v>26.392961876832842</v>
          </cell>
          <cell r="J16">
            <v>1136.6666666666667</v>
          </cell>
        </row>
        <row r="17">
          <cell r="E17">
            <v>3599.9999997904524</v>
          </cell>
          <cell r="H17">
            <v>26.099706744868033</v>
          </cell>
          <cell r="J17">
            <v>1149.4382022471909</v>
          </cell>
        </row>
        <row r="18">
          <cell r="E18">
            <v>7200.0000002095476</v>
          </cell>
          <cell r="H18">
            <v>25.806451612903224</v>
          </cell>
          <cell r="J18">
            <v>1162.5</v>
          </cell>
        </row>
        <row r="19">
          <cell r="E19">
            <v>10800</v>
          </cell>
          <cell r="H19">
            <v>25.806451612903224</v>
          </cell>
          <cell r="J19">
            <v>1162.5</v>
          </cell>
        </row>
        <row r="20">
          <cell r="E20">
            <v>14399.999999790452</v>
          </cell>
          <cell r="H20">
            <v>25.806451612903224</v>
          </cell>
          <cell r="J20">
            <v>1162.5</v>
          </cell>
        </row>
        <row r="21">
          <cell r="E21">
            <v>21600</v>
          </cell>
          <cell r="H21">
            <v>25.513196480938415</v>
          </cell>
          <cell r="J21">
            <v>1175.8620689655174</v>
          </cell>
        </row>
        <row r="22">
          <cell r="E22">
            <v>85976.000000210479</v>
          </cell>
          <cell r="H22">
            <v>25.073313782991203</v>
          </cell>
          <cell r="J22">
            <v>1196.4912280701753</v>
          </cell>
        </row>
        <row r="23">
          <cell r="E23">
            <v>161576.00000021048</v>
          </cell>
          <cell r="H23">
            <v>24.926686217008797</v>
          </cell>
          <cell r="J23">
            <v>1203.5294117647059</v>
          </cell>
        </row>
        <row r="24">
          <cell r="E24">
            <v>172376.00000021048</v>
          </cell>
          <cell r="H24">
            <v>24.926686217008797</v>
          </cell>
          <cell r="J24">
            <v>1203.5294117647059</v>
          </cell>
        </row>
        <row r="25">
          <cell r="E25">
            <v>258776.00000021048</v>
          </cell>
          <cell r="H25">
            <v>24.926686217008797</v>
          </cell>
          <cell r="J25">
            <v>1203.5294117647059</v>
          </cell>
        </row>
        <row r="26">
          <cell r="E26">
            <v>345176.00000021048</v>
          </cell>
          <cell r="H26">
            <v>24.78005865102639</v>
          </cell>
          <cell r="J26">
            <v>1210.6508875739646</v>
          </cell>
        </row>
        <row r="27">
          <cell r="E27">
            <v>599576.00000028033</v>
          </cell>
          <cell r="H27">
            <v>24.78005865102639</v>
          </cell>
          <cell r="J27">
            <v>1210.6508875739646</v>
          </cell>
        </row>
        <row r="28">
          <cell r="E28"/>
          <cell r="H28"/>
          <cell r="J28"/>
        </row>
        <row r="29">
          <cell r="E29"/>
          <cell r="H29"/>
          <cell r="J29"/>
        </row>
      </sheetData>
      <sheetData sheetId="7">
        <row r="3">
          <cell r="D3">
            <v>60</v>
          </cell>
          <cell r="E3">
            <v>1.4792899408284024</v>
          </cell>
          <cell r="F3">
            <v>676</v>
          </cell>
        </row>
        <row r="4">
          <cell r="D4">
            <v>60</v>
          </cell>
          <cell r="E4">
            <v>2.3460410557184752</v>
          </cell>
          <cell r="F4">
            <v>852.5</v>
          </cell>
        </row>
        <row r="5">
          <cell r="D5">
            <v>60</v>
          </cell>
          <cell r="E5">
            <v>3.9705882352941182</v>
          </cell>
          <cell r="F5">
            <v>1259.2592592592591</v>
          </cell>
        </row>
        <row r="6">
          <cell r="D6">
            <v>60</v>
          </cell>
          <cell r="E6">
            <v>7.9178885630498534</v>
          </cell>
          <cell r="F6">
            <v>1262.962962962963</v>
          </cell>
        </row>
        <row r="7">
          <cell r="D7">
            <v>60</v>
          </cell>
          <cell r="E7">
            <v>15.542521994134898</v>
          </cell>
          <cell r="F7">
            <v>1286.7924528301887</v>
          </cell>
        </row>
        <row r="8">
          <cell r="D8">
            <v>60</v>
          </cell>
          <cell r="E8">
            <v>29.032258064516132</v>
          </cell>
          <cell r="F8">
            <v>1033.3333333333335</v>
          </cell>
        </row>
      </sheetData>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nsities"/>
      <sheetName val="C10"/>
      <sheetName val="C20"/>
      <sheetName val="C50"/>
      <sheetName val="C100"/>
      <sheetName val="C200"/>
      <sheetName val="C300"/>
      <sheetName val="Summary"/>
      <sheetName val="Sheet1"/>
    </sheetNames>
    <sheetDataSet>
      <sheetData sheetId="0"/>
      <sheetData sheetId="1">
        <row r="11">
          <cell r="E11">
            <v>1</v>
          </cell>
          <cell r="H11">
            <v>100</v>
          </cell>
          <cell r="J11">
            <v>10</v>
          </cell>
        </row>
        <row r="12">
          <cell r="E12">
            <v>60.000000195577741</v>
          </cell>
          <cell r="H12">
            <v>99.706744868035187</v>
          </cell>
          <cell r="J12">
            <v>10.029411764705882</v>
          </cell>
        </row>
        <row r="13">
          <cell r="E13">
            <v>299.99999972060323</v>
          </cell>
          <cell r="H13">
            <v>93.841642228738991</v>
          </cell>
          <cell r="J13">
            <v>10.65625</v>
          </cell>
        </row>
        <row r="14">
          <cell r="E14">
            <v>600.00000006984919</v>
          </cell>
          <cell r="H14">
            <v>2.0527859237536656</v>
          </cell>
          <cell r="J14">
            <v>487.14285714285722</v>
          </cell>
        </row>
        <row r="15">
          <cell r="E15">
            <v>899.99999979045242</v>
          </cell>
          <cell r="H15">
            <v>2.0527859237536656</v>
          </cell>
          <cell r="J15">
            <v>487.14285714285722</v>
          </cell>
        </row>
        <row r="16">
          <cell r="E16">
            <v>1800.0000002095476</v>
          </cell>
          <cell r="H16">
            <v>2.0527859237536656</v>
          </cell>
          <cell r="J16">
            <v>487.14285714285722</v>
          </cell>
        </row>
        <row r="17">
          <cell r="E17">
            <v>3599.9999997904524</v>
          </cell>
          <cell r="H17">
            <v>2.0527859237536656</v>
          </cell>
          <cell r="J17">
            <v>487.14285714285722</v>
          </cell>
        </row>
        <row r="18">
          <cell r="E18">
            <v>7200.0000002095476</v>
          </cell>
          <cell r="H18">
            <v>2.0527859237536656</v>
          </cell>
          <cell r="J18">
            <v>487.14285714285722</v>
          </cell>
        </row>
        <row r="19">
          <cell r="E19">
            <v>10800</v>
          </cell>
          <cell r="H19">
            <v>2.0527859237536656</v>
          </cell>
          <cell r="J19">
            <v>487.14285714285722</v>
          </cell>
        </row>
        <row r="20">
          <cell r="E20">
            <v>14399.999999790452</v>
          </cell>
          <cell r="H20">
            <v>2.0527859237536656</v>
          </cell>
          <cell r="J20">
            <v>487.14285714285722</v>
          </cell>
        </row>
        <row r="21">
          <cell r="E21">
            <v>21600</v>
          </cell>
          <cell r="H21">
            <v>2.0527859237536656</v>
          </cell>
          <cell r="J21">
            <v>487.14285714285722</v>
          </cell>
        </row>
        <row r="22">
          <cell r="E22">
            <v>85916.000000014901</v>
          </cell>
          <cell r="H22">
            <v>2.0527859237536656</v>
          </cell>
          <cell r="J22">
            <v>487.14285714285722</v>
          </cell>
        </row>
        <row r="23">
          <cell r="E23">
            <v>161516.0000000149</v>
          </cell>
          <cell r="H23">
            <v>2.0527859237536656</v>
          </cell>
          <cell r="J23">
            <v>487.14285714285722</v>
          </cell>
        </row>
        <row r="24">
          <cell r="E24">
            <v>172316.0000000149</v>
          </cell>
          <cell r="H24">
            <v>1.9061583577712611</v>
          </cell>
          <cell r="J24">
            <v>524.61538461538464</v>
          </cell>
        </row>
        <row r="25">
          <cell r="E25">
            <v>258716.0000000149</v>
          </cell>
          <cell r="H25">
            <v>1.7595307917888561</v>
          </cell>
          <cell r="J25">
            <v>568.33333333333337</v>
          </cell>
        </row>
        <row r="26">
          <cell r="E26">
            <v>345116.0000000149</v>
          </cell>
          <cell r="H26">
            <v>1.7595307917888561</v>
          </cell>
          <cell r="J26">
            <v>568.33333333333337</v>
          </cell>
        </row>
        <row r="27">
          <cell r="E27">
            <v>599516.00000008475</v>
          </cell>
          <cell r="H27">
            <v>1.4662756598240467</v>
          </cell>
          <cell r="J27">
            <v>682</v>
          </cell>
        </row>
        <row r="28">
          <cell r="E28"/>
          <cell r="H28"/>
          <cell r="J28"/>
        </row>
        <row r="29">
          <cell r="E29"/>
          <cell r="H29"/>
          <cell r="J29"/>
        </row>
        <row r="30">
          <cell r="E30"/>
          <cell r="H30"/>
          <cell r="J30"/>
        </row>
        <row r="31">
          <cell r="E31"/>
          <cell r="H31"/>
          <cell r="J31"/>
        </row>
      </sheetData>
      <sheetData sheetId="2">
        <row r="11">
          <cell r="E11">
            <v>1</v>
          </cell>
          <cell r="H11">
            <v>100</v>
          </cell>
          <cell r="J11">
            <v>20</v>
          </cell>
        </row>
        <row r="12">
          <cell r="E12">
            <v>60.000000195577741</v>
          </cell>
          <cell r="H12">
            <v>97.633136094674569</v>
          </cell>
          <cell r="J12">
            <v>20.484848484848484</v>
          </cell>
        </row>
        <row r="13">
          <cell r="E13">
            <v>299.99999972060323</v>
          </cell>
          <cell r="H13">
            <v>94.674556213017752</v>
          </cell>
          <cell r="J13">
            <v>21.125</v>
          </cell>
        </row>
        <row r="14">
          <cell r="E14">
            <v>600.00000006984919</v>
          </cell>
          <cell r="H14">
            <v>4.7337278106508878</v>
          </cell>
          <cell r="J14">
            <v>422.49999999999994</v>
          </cell>
        </row>
        <row r="15">
          <cell r="E15">
            <v>899.99999979045242</v>
          </cell>
          <cell r="H15">
            <v>4.7337278106508878</v>
          </cell>
          <cell r="J15">
            <v>422.49999999999994</v>
          </cell>
        </row>
        <row r="16">
          <cell r="E16">
            <v>1800.0000002095476</v>
          </cell>
          <cell r="H16">
            <v>4.1420118343195274</v>
          </cell>
          <cell r="J16">
            <v>482.85714285714283</v>
          </cell>
        </row>
        <row r="17">
          <cell r="E17">
            <v>3599.9999997904524</v>
          </cell>
          <cell r="H17">
            <v>4.1420118343195274</v>
          </cell>
          <cell r="J17">
            <v>482.85714285714283</v>
          </cell>
        </row>
        <row r="18">
          <cell r="E18">
            <v>7200.0000002095476</v>
          </cell>
          <cell r="H18">
            <v>4.1420118343195274</v>
          </cell>
          <cell r="J18">
            <v>482.85714285714283</v>
          </cell>
        </row>
        <row r="19">
          <cell r="E19">
            <v>10800</v>
          </cell>
          <cell r="H19">
            <v>4.1420118343195274</v>
          </cell>
          <cell r="J19">
            <v>482.85714285714283</v>
          </cell>
        </row>
        <row r="20">
          <cell r="E20">
            <v>14399.999999790452</v>
          </cell>
          <cell r="H20">
            <v>3.8461538461538463</v>
          </cell>
          <cell r="J20">
            <v>519.99999999999989</v>
          </cell>
        </row>
        <row r="21">
          <cell r="E21">
            <v>21600</v>
          </cell>
          <cell r="H21">
            <v>3.8461538461538463</v>
          </cell>
          <cell r="J21">
            <v>519.99999999999989</v>
          </cell>
        </row>
        <row r="22">
          <cell r="E22">
            <v>85856.000000447966</v>
          </cell>
          <cell r="H22">
            <v>3.5502958579881656</v>
          </cell>
          <cell r="J22">
            <v>563.33333333333326</v>
          </cell>
        </row>
        <row r="23">
          <cell r="E23">
            <v>161456.00000044797</v>
          </cell>
          <cell r="H23">
            <v>3.2544378698224858</v>
          </cell>
          <cell r="J23">
            <v>614.5454545454545</v>
          </cell>
        </row>
        <row r="24">
          <cell r="E24">
            <v>172256.00000044797</v>
          </cell>
          <cell r="H24">
            <v>3.2544378698224858</v>
          </cell>
          <cell r="J24">
            <v>614.5454545454545</v>
          </cell>
        </row>
        <row r="25">
          <cell r="E25">
            <v>258656.00000044797</v>
          </cell>
          <cell r="H25">
            <v>3.2544378698224858</v>
          </cell>
          <cell r="J25">
            <v>614.5454545454545</v>
          </cell>
        </row>
        <row r="26">
          <cell r="E26">
            <v>345056.00000044797</v>
          </cell>
          <cell r="H26">
            <v>3.2544378698224858</v>
          </cell>
          <cell r="J26">
            <v>614.5454545454545</v>
          </cell>
        </row>
        <row r="27">
          <cell r="E27">
            <v>604256.00000044797</v>
          </cell>
          <cell r="H27">
            <v>2.8106508875739644</v>
          </cell>
          <cell r="J27">
            <v>711.57894736842093</v>
          </cell>
        </row>
        <row r="28">
          <cell r="E28"/>
          <cell r="H28"/>
          <cell r="J28"/>
        </row>
        <row r="29">
          <cell r="E29"/>
          <cell r="H29"/>
          <cell r="J29"/>
        </row>
        <row r="30">
          <cell r="E30"/>
          <cell r="H30"/>
          <cell r="J30"/>
        </row>
        <row r="31">
          <cell r="E31"/>
          <cell r="H31"/>
          <cell r="J31"/>
        </row>
        <row r="32">
          <cell r="E32"/>
          <cell r="H32"/>
          <cell r="J32"/>
        </row>
        <row r="33">
          <cell r="E33"/>
          <cell r="H33"/>
          <cell r="J33"/>
        </row>
        <row r="34">
          <cell r="E34"/>
          <cell r="H34"/>
          <cell r="J34"/>
        </row>
      </sheetData>
      <sheetData sheetId="3">
        <row r="11">
          <cell r="E11">
            <v>1</v>
          </cell>
          <cell r="H11">
            <v>100</v>
          </cell>
          <cell r="J11">
            <v>50</v>
          </cell>
        </row>
        <row r="12">
          <cell r="E12">
            <v>60.000000195577741</v>
          </cell>
          <cell r="H12">
            <v>97.633136094674569</v>
          </cell>
          <cell r="J12">
            <v>51.212121212121211</v>
          </cell>
        </row>
        <row r="13">
          <cell r="E13">
            <v>299.99999972060323</v>
          </cell>
          <cell r="H13">
            <v>20.710059171597635</v>
          </cell>
          <cell r="J13">
            <v>241.42857142857142</v>
          </cell>
        </row>
        <row r="14">
          <cell r="E14">
            <v>600.00000006984919</v>
          </cell>
          <cell r="H14">
            <v>15.680473372781064</v>
          </cell>
          <cell r="J14">
            <v>318.8679245283019</v>
          </cell>
        </row>
        <row r="15">
          <cell r="E15">
            <v>899.99999979045242</v>
          </cell>
          <cell r="H15">
            <v>13.905325443786984</v>
          </cell>
          <cell r="J15">
            <v>359.57446808510633</v>
          </cell>
        </row>
        <row r="16">
          <cell r="E16">
            <v>1800.0000002095476</v>
          </cell>
          <cell r="H16">
            <v>11.538461538461538</v>
          </cell>
          <cell r="J16">
            <v>433.33333333333331</v>
          </cell>
        </row>
        <row r="17">
          <cell r="E17">
            <v>3599.9999997904524</v>
          </cell>
          <cell r="H17">
            <v>10.059171597633137</v>
          </cell>
          <cell r="J17">
            <v>497.05882352941177</v>
          </cell>
        </row>
        <row r="18">
          <cell r="E18">
            <v>7200.0000002095476</v>
          </cell>
          <cell r="H18">
            <v>8.5798816568047354</v>
          </cell>
          <cell r="J18">
            <v>582.75862068965512</v>
          </cell>
        </row>
        <row r="19">
          <cell r="E19">
            <v>10800</v>
          </cell>
          <cell r="H19">
            <v>8.5798816568047354</v>
          </cell>
          <cell r="J19">
            <v>582.75862068965512</v>
          </cell>
        </row>
        <row r="20">
          <cell r="E20">
            <v>14399.999999790452</v>
          </cell>
          <cell r="H20">
            <v>8.4319526627218941</v>
          </cell>
          <cell r="J20">
            <v>592.98245614035079</v>
          </cell>
        </row>
        <row r="21">
          <cell r="E21">
            <v>21600</v>
          </cell>
          <cell r="H21">
            <v>8.1360946745562135</v>
          </cell>
          <cell r="J21">
            <v>614.5454545454545</v>
          </cell>
        </row>
        <row r="22">
          <cell r="E22">
            <v>85796.000000252388</v>
          </cell>
          <cell r="H22">
            <v>7.3964497041420119</v>
          </cell>
          <cell r="J22">
            <v>676</v>
          </cell>
        </row>
        <row r="23">
          <cell r="E23">
            <v>161396.00000025239</v>
          </cell>
          <cell r="H23">
            <v>7.1005917159763312</v>
          </cell>
          <cell r="J23">
            <v>704.16666666666663</v>
          </cell>
        </row>
        <row r="24">
          <cell r="E24">
            <v>172196.00000025239</v>
          </cell>
          <cell r="H24">
            <v>7.1005917159763312</v>
          </cell>
          <cell r="J24">
            <v>704.16666666666663</v>
          </cell>
        </row>
        <row r="25">
          <cell r="E25">
            <v>258596.00000025239</v>
          </cell>
          <cell r="H25">
            <v>6.8047337278106506</v>
          </cell>
          <cell r="J25">
            <v>734.78260869565213</v>
          </cell>
        </row>
        <row r="26">
          <cell r="E26">
            <v>344996.00000025239</v>
          </cell>
          <cell r="H26">
            <v>6.8047337278106506</v>
          </cell>
          <cell r="J26">
            <v>734.78260869565213</v>
          </cell>
        </row>
        <row r="27">
          <cell r="E27">
            <v>599396.00000032224</v>
          </cell>
          <cell r="H27">
            <v>5.9171597633136095</v>
          </cell>
          <cell r="J27">
            <v>844.99999999999989</v>
          </cell>
        </row>
      </sheetData>
      <sheetData sheetId="4">
        <row r="11">
          <cell r="E11">
            <v>1</v>
          </cell>
          <cell r="F11">
            <v>34</v>
          </cell>
          <cell r="H11">
            <v>100</v>
          </cell>
          <cell r="K11"/>
        </row>
        <row r="12">
          <cell r="E12">
            <v>60.000000195577741</v>
          </cell>
          <cell r="F12">
            <v>33.5</v>
          </cell>
          <cell r="H12">
            <v>98.529411764705884</v>
          </cell>
          <cell r="K12"/>
        </row>
        <row r="13">
          <cell r="E13">
            <v>299.99999972060323</v>
          </cell>
          <cell r="F13">
            <v>32</v>
          </cell>
          <cell r="H13">
            <v>94.117647058823522</v>
          </cell>
          <cell r="K13"/>
        </row>
        <row r="14">
          <cell r="E14">
            <v>600.00000006984919</v>
          </cell>
          <cell r="F14">
            <v>12.2</v>
          </cell>
          <cell r="H14">
            <v>35.882352941176471</v>
          </cell>
          <cell r="K14"/>
        </row>
        <row r="15">
          <cell r="E15">
            <v>899.99999979045242</v>
          </cell>
          <cell r="F15">
            <v>10.1</v>
          </cell>
          <cell r="H15">
            <v>29.705882352941178</v>
          </cell>
          <cell r="K15"/>
        </row>
        <row r="16">
          <cell r="E16">
            <v>1800.0000002095476</v>
          </cell>
          <cell r="F16">
            <v>8.3000000000000007</v>
          </cell>
          <cell r="H16">
            <v>24.411764705882355</v>
          </cell>
          <cell r="K16"/>
        </row>
        <row r="17">
          <cell r="E17">
            <v>3599.9999997904524</v>
          </cell>
          <cell r="F17">
            <v>7.1</v>
          </cell>
          <cell r="H17">
            <v>20.882352941176467</v>
          </cell>
          <cell r="K17"/>
        </row>
        <row r="18">
          <cell r="E18">
            <v>7200.0000002095476</v>
          </cell>
          <cell r="F18">
            <v>6.2</v>
          </cell>
          <cell r="H18">
            <v>18.235294117647062</v>
          </cell>
          <cell r="K18"/>
        </row>
        <row r="19">
          <cell r="E19">
            <v>10800</v>
          </cell>
          <cell r="F19">
            <v>5.8</v>
          </cell>
          <cell r="H19">
            <v>17.058823529411764</v>
          </cell>
          <cell r="K19"/>
        </row>
        <row r="20">
          <cell r="E20">
            <v>14399.999999790452</v>
          </cell>
          <cell r="F20">
            <v>5.5</v>
          </cell>
          <cell r="H20">
            <v>16.176470588235293</v>
          </cell>
          <cell r="K20"/>
        </row>
        <row r="21">
          <cell r="E21">
            <v>21600</v>
          </cell>
          <cell r="F21">
            <v>5.3</v>
          </cell>
          <cell r="H21">
            <v>15.588235294117647</v>
          </cell>
          <cell r="K21"/>
        </row>
        <row r="22">
          <cell r="E22">
            <v>86095.999999972992</v>
          </cell>
          <cell r="F22">
            <v>4.5</v>
          </cell>
          <cell r="H22">
            <v>13.23529411764706</v>
          </cell>
          <cell r="K22"/>
        </row>
        <row r="23">
          <cell r="E23">
            <v>161695.99999997299</v>
          </cell>
          <cell r="F23">
            <v>4.3</v>
          </cell>
          <cell r="H23">
            <v>12.647058823529411</v>
          </cell>
          <cell r="K23"/>
        </row>
        <row r="24">
          <cell r="E24">
            <v>172495.99999997299</v>
          </cell>
          <cell r="F24">
            <v>4.3</v>
          </cell>
          <cell r="H24">
            <v>12.647058823529411</v>
          </cell>
          <cell r="K24"/>
        </row>
        <row r="25">
          <cell r="E25">
            <v>258895.99999997299</v>
          </cell>
          <cell r="F25">
            <v>4.2</v>
          </cell>
          <cell r="H25">
            <v>12.352941176470589</v>
          </cell>
          <cell r="K25"/>
        </row>
        <row r="26">
          <cell r="E26">
            <v>345295.99999997299</v>
          </cell>
          <cell r="F26">
            <v>4.0999999999999996</v>
          </cell>
          <cell r="H26">
            <v>12.058823529411763</v>
          </cell>
          <cell r="K26"/>
        </row>
        <row r="27">
          <cell r="E27">
            <v>599696.00000004284</v>
          </cell>
          <cell r="F27">
            <v>4</v>
          </cell>
          <cell r="H27">
            <v>11.76470588235294</v>
          </cell>
          <cell r="K27"/>
        </row>
        <row r="28">
          <cell r="F28"/>
          <cell r="K28"/>
        </row>
        <row r="29">
          <cell r="F29"/>
          <cell r="K29"/>
        </row>
      </sheetData>
      <sheetData sheetId="5">
        <row r="11">
          <cell r="E11">
            <v>1</v>
          </cell>
          <cell r="H11">
            <v>100</v>
          </cell>
          <cell r="J11">
            <v>200</v>
          </cell>
        </row>
        <row r="12">
          <cell r="E12">
            <v>60.000000195577741</v>
          </cell>
          <cell r="H12">
            <v>96.774193548387089</v>
          </cell>
          <cell r="J12">
            <v>206.66666666666669</v>
          </cell>
        </row>
        <row r="13">
          <cell r="E13">
            <v>299.99999972060323</v>
          </cell>
          <cell r="H13">
            <v>87.09677419354837</v>
          </cell>
          <cell r="J13">
            <v>229.62962962962962</v>
          </cell>
        </row>
        <row r="14">
          <cell r="E14">
            <v>600.00000006984919</v>
          </cell>
          <cell r="H14">
            <v>74.780058651026394</v>
          </cell>
          <cell r="J14">
            <v>267.45098039215691</v>
          </cell>
        </row>
        <row r="15">
          <cell r="E15">
            <v>899.99999979045242</v>
          </cell>
          <cell r="H15">
            <v>65.689149560117301</v>
          </cell>
          <cell r="J15">
            <v>304.46428571428578</v>
          </cell>
        </row>
        <row r="16">
          <cell r="E16">
            <v>1800.0000002095476</v>
          </cell>
          <cell r="H16">
            <v>48.387096774193544</v>
          </cell>
          <cell r="J16">
            <v>413.33333333333337</v>
          </cell>
        </row>
        <row r="17">
          <cell r="E17">
            <v>3599.9999997904524</v>
          </cell>
          <cell r="H17">
            <v>41.055718475073313</v>
          </cell>
          <cell r="J17">
            <v>487.14285714285717</v>
          </cell>
        </row>
        <row r="18">
          <cell r="E18">
            <v>7200.0000002095476</v>
          </cell>
          <cell r="H18">
            <v>36.656891495601172</v>
          </cell>
          <cell r="J18">
            <v>545.6</v>
          </cell>
        </row>
        <row r="19">
          <cell r="E19">
            <v>10800</v>
          </cell>
          <cell r="H19">
            <v>34.017595307917887</v>
          </cell>
          <cell r="J19">
            <v>587.93103448275861</v>
          </cell>
        </row>
        <row r="20">
          <cell r="E20">
            <v>14399.999999790452</v>
          </cell>
          <cell r="H20">
            <v>32.551319648093838</v>
          </cell>
          <cell r="J20">
            <v>614.41441441441441</v>
          </cell>
        </row>
        <row r="21">
          <cell r="E21">
            <v>21600</v>
          </cell>
          <cell r="H21">
            <v>30.791788856304986</v>
          </cell>
          <cell r="J21">
            <v>649.52380952380952</v>
          </cell>
        </row>
        <row r="22">
          <cell r="E22">
            <v>85676.000000489876</v>
          </cell>
          <cell r="H22">
            <v>26.099706744868033</v>
          </cell>
          <cell r="J22">
            <v>766.29213483146066</v>
          </cell>
        </row>
        <row r="23">
          <cell r="E23">
            <v>161276.00000048988</v>
          </cell>
          <cell r="H23">
            <v>24.926686217008797</v>
          </cell>
          <cell r="J23">
            <v>802.35294117647061</v>
          </cell>
        </row>
        <row r="24">
          <cell r="E24">
            <v>172076.00000048988</v>
          </cell>
          <cell r="H24">
            <v>24.926686217008797</v>
          </cell>
          <cell r="J24">
            <v>802.35294117647061</v>
          </cell>
        </row>
        <row r="25">
          <cell r="E25">
            <v>259076.00000055972</v>
          </cell>
          <cell r="H25">
            <v>24.486803519061581</v>
          </cell>
          <cell r="J25">
            <v>816.76646706586826</v>
          </cell>
        </row>
        <row r="26">
          <cell r="E26">
            <v>345776.00000028033</v>
          </cell>
          <cell r="H26">
            <v>24.193548387096772</v>
          </cell>
          <cell r="J26">
            <v>826.66666666666674</v>
          </cell>
        </row>
        <row r="27">
          <cell r="E27">
            <v>599276.00000055972</v>
          </cell>
          <cell r="H27">
            <v>23.900293255131967</v>
          </cell>
          <cell r="J27">
            <v>836.80981595092021</v>
          </cell>
        </row>
        <row r="28">
          <cell r="E28"/>
          <cell r="H28"/>
          <cell r="J28"/>
        </row>
        <row r="29">
          <cell r="E29"/>
          <cell r="H29"/>
          <cell r="J29"/>
        </row>
      </sheetData>
      <sheetData sheetId="6">
        <row r="11">
          <cell r="E11">
            <v>1</v>
          </cell>
          <cell r="H11">
            <v>100</v>
          </cell>
          <cell r="J11">
            <v>300</v>
          </cell>
        </row>
        <row r="12">
          <cell r="E12">
            <v>60.000000195577741</v>
          </cell>
          <cell r="H12">
            <v>100</v>
          </cell>
          <cell r="J12">
            <v>300</v>
          </cell>
        </row>
        <row r="13">
          <cell r="E13">
            <v>299.99999972060323</v>
          </cell>
          <cell r="H13">
            <v>92.941176470588232</v>
          </cell>
          <cell r="J13">
            <v>322.78481012658227</v>
          </cell>
        </row>
        <row r="14">
          <cell r="E14">
            <v>600.00000006984919</v>
          </cell>
          <cell r="H14">
            <v>86.764705882352942</v>
          </cell>
          <cell r="J14">
            <v>345.76271186440681</v>
          </cell>
        </row>
        <row r="15">
          <cell r="E15">
            <v>899.99999979045242</v>
          </cell>
          <cell r="H15">
            <v>80.882352941176478</v>
          </cell>
          <cell r="J15">
            <v>370.90909090909088</v>
          </cell>
        </row>
        <row r="16">
          <cell r="E16">
            <v>1800.0000002095476</v>
          </cell>
          <cell r="H16">
            <v>67.058823529411768</v>
          </cell>
          <cell r="J16">
            <v>447.36842105263156</v>
          </cell>
        </row>
        <row r="17">
          <cell r="E17">
            <v>3599.9999997904524</v>
          </cell>
          <cell r="H17">
            <v>54.999999999999993</v>
          </cell>
          <cell r="J17">
            <v>545.4545454545455</v>
          </cell>
        </row>
        <row r="18">
          <cell r="E18">
            <v>7200.0000002095476</v>
          </cell>
          <cell r="H18">
            <v>50.294117647058826</v>
          </cell>
          <cell r="J18">
            <v>596.49122807017545</v>
          </cell>
        </row>
        <row r="19">
          <cell r="E19">
            <v>10800</v>
          </cell>
          <cell r="H19">
            <v>47.647058823529406</v>
          </cell>
          <cell r="J19">
            <v>629.62962962962968</v>
          </cell>
        </row>
        <row r="20">
          <cell r="E20">
            <v>14399.999999790452</v>
          </cell>
          <cell r="H20">
            <v>46.17647058823529</v>
          </cell>
          <cell r="J20">
            <v>649.68152866242042</v>
          </cell>
        </row>
        <row r="21">
          <cell r="E21">
            <v>21600</v>
          </cell>
          <cell r="H21">
            <v>44.117647058823529</v>
          </cell>
          <cell r="J21">
            <v>680</v>
          </cell>
        </row>
        <row r="22">
          <cell r="E22">
            <v>85616.000000294298</v>
          </cell>
          <cell r="H22">
            <v>38.529411764705877</v>
          </cell>
          <cell r="J22">
            <v>778.62595419847321</v>
          </cell>
        </row>
        <row r="23">
          <cell r="E23">
            <v>161216.0000002943</v>
          </cell>
          <cell r="H23">
            <v>37.058823529411768</v>
          </cell>
          <cell r="J23">
            <v>809.52380952380963</v>
          </cell>
        </row>
        <row r="24">
          <cell r="E24">
            <v>172016.0000002943</v>
          </cell>
          <cell r="H24">
            <v>36.764705882352942</v>
          </cell>
          <cell r="J24">
            <v>816.00000000000011</v>
          </cell>
        </row>
        <row r="25">
          <cell r="E25">
            <v>258416.0000002943</v>
          </cell>
          <cell r="H25">
            <v>35.882352941176471</v>
          </cell>
          <cell r="J25">
            <v>836.06557377049182</v>
          </cell>
        </row>
        <row r="26">
          <cell r="E26">
            <v>344816.0000002943</v>
          </cell>
          <cell r="H26">
            <v>35.588235294117645</v>
          </cell>
          <cell r="J26">
            <v>842.97520661157023</v>
          </cell>
        </row>
        <row r="27">
          <cell r="E27">
            <v>599216.00000036415</v>
          </cell>
          <cell r="H27">
            <v>35.147058823529406</v>
          </cell>
          <cell r="J27">
            <v>853.55648535564865</v>
          </cell>
        </row>
        <row r="28">
          <cell r="E28"/>
          <cell r="H28"/>
          <cell r="J28"/>
        </row>
        <row r="29">
          <cell r="E29"/>
          <cell r="H29"/>
          <cell r="J29"/>
        </row>
      </sheetData>
      <sheetData sheetId="7">
        <row r="3">
          <cell r="D3">
            <v>600</v>
          </cell>
          <cell r="E3">
            <v>2.0499999999999998</v>
          </cell>
          <cell r="F3">
            <v>487.14285714285722</v>
          </cell>
        </row>
        <row r="4">
          <cell r="D4">
            <v>600</v>
          </cell>
          <cell r="E4">
            <v>5</v>
          </cell>
          <cell r="F4">
            <v>422.49999999999994</v>
          </cell>
        </row>
        <row r="5">
          <cell r="D5">
            <v>600</v>
          </cell>
          <cell r="E5">
            <v>15</v>
          </cell>
          <cell r="F5">
            <v>318.8679245283019</v>
          </cell>
        </row>
        <row r="6">
          <cell r="D6">
            <v>600</v>
          </cell>
          <cell r="E6">
            <v>35.880000000000003</v>
          </cell>
          <cell r="F6">
            <v>278.68852459016392</v>
          </cell>
        </row>
        <row r="7">
          <cell r="D7">
            <v>1800</v>
          </cell>
          <cell r="E7">
            <v>48</v>
          </cell>
          <cell r="F7">
            <v>413.33333333333337</v>
          </cell>
        </row>
        <row r="8">
          <cell r="D8">
            <v>3600</v>
          </cell>
          <cell r="E8">
            <v>55</v>
          </cell>
          <cell r="F8">
            <v>545.4545454545455</v>
          </cell>
        </row>
      </sheetData>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nsities"/>
      <sheetName val="C10"/>
      <sheetName val="C20"/>
      <sheetName val="C50"/>
      <sheetName val="C100"/>
      <sheetName val="C200"/>
      <sheetName val="C300"/>
      <sheetName val="Summary"/>
      <sheetName val="Sheet1"/>
    </sheetNames>
    <sheetDataSet>
      <sheetData sheetId="0"/>
      <sheetData sheetId="1">
        <row r="11">
          <cell r="E11">
            <v>0</v>
          </cell>
          <cell r="H11">
            <v>100</v>
          </cell>
          <cell r="J11">
            <v>10</v>
          </cell>
        </row>
        <row r="12">
          <cell r="E12">
            <v>60.000000195577741</v>
          </cell>
          <cell r="H12">
            <v>100</v>
          </cell>
          <cell r="J12">
            <v>10</v>
          </cell>
        </row>
        <row r="13">
          <cell r="E13">
            <v>299.99999972060323</v>
          </cell>
          <cell r="H13">
            <v>91.83673469387756</v>
          </cell>
          <cell r="J13">
            <v>10.888888888888888</v>
          </cell>
        </row>
        <row r="14">
          <cell r="E14">
            <v>600.00000006984919</v>
          </cell>
          <cell r="H14">
            <v>78.717201166180757</v>
          </cell>
          <cell r="J14">
            <v>12.703703703703704</v>
          </cell>
        </row>
        <row r="15">
          <cell r="E15">
            <v>899.99999979045242</v>
          </cell>
          <cell r="H15">
            <v>2.915451895043732</v>
          </cell>
          <cell r="J15">
            <v>343</v>
          </cell>
        </row>
        <row r="16">
          <cell r="E16">
            <v>1800.0000002095476</v>
          </cell>
          <cell r="H16">
            <v>2.915451895043732</v>
          </cell>
          <cell r="J16">
            <v>343</v>
          </cell>
        </row>
        <row r="17">
          <cell r="E17">
            <v>3599.9999997904524</v>
          </cell>
          <cell r="H17">
            <v>2.915451895043732</v>
          </cell>
          <cell r="J17">
            <v>343</v>
          </cell>
        </row>
        <row r="18">
          <cell r="E18">
            <v>7200.0000002095476</v>
          </cell>
          <cell r="H18">
            <v>2.915451895043732</v>
          </cell>
          <cell r="J18">
            <v>343</v>
          </cell>
        </row>
        <row r="19">
          <cell r="E19">
            <v>10800</v>
          </cell>
          <cell r="H19">
            <v>2.915451895043732</v>
          </cell>
          <cell r="J19">
            <v>343</v>
          </cell>
        </row>
        <row r="20">
          <cell r="E20">
            <v>14399.999999790452</v>
          </cell>
          <cell r="H20">
            <v>2.915451895043732</v>
          </cell>
          <cell r="J20">
            <v>343</v>
          </cell>
        </row>
        <row r="21">
          <cell r="E21">
            <v>18000.000000209548</v>
          </cell>
          <cell r="H21">
            <v>2.915451895043732</v>
          </cell>
          <cell r="J21">
            <v>343</v>
          </cell>
        </row>
        <row r="22">
          <cell r="E22">
            <v>86400</v>
          </cell>
          <cell r="H22">
            <v>2.915451895043732</v>
          </cell>
          <cell r="J22">
            <v>343</v>
          </cell>
        </row>
        <row r="23">
          <cell r="E23">
            <v>104940.00000008382</v>
          </cell>
          <cell r="H23">
            <v>2.915451895043732</v>
          </cell>
          <cell r="J23">
            <v>343</v>
          </cell>
        </row>
        <row r="24">
          <cell r="E24">
            <v>172440.00000008382</v>
          </cell>
          <cell r="H24">
            <v>2.915451895043732</v>
          </cell>
          <cell r="J24">
            <v>343</v>
          </cell>
        </row>
        <row r="25">
          <cell r="E25">
            <v>260040.00000022352</v>
          </cell>
          <cell r="H25">
            <v>2.915451895043732</v>
          </cell>
          <cell r="J25">
            <v>343</v>
          </cell>
        </row>
        <row r="26">
          <cell r="E26">
            <v>352560.00000005588</v>
          </cell>
          <cell r="H26">
            <v>2.7696793002915454</v>
          </cell>
          <cell r="J26">
            <v>361.05263157894734</v>
          </cell>
        </row>
        <row r="27">
          <cell r="E27">
            <v>600840.00000029337</v>
          </cell>
          <cell r="H27">
            <v>2.3323615160349855</v>
          </cell>
          <cell r="J27">
            <v>428.74999999999994</v>
          </cell>
        </row>
      </sheetData>
      <sheetData sheetId="2">
        <row r="11">
          <cell r="E11">
            <v>0</v>
          </cell>
          <cell r="H11">
            <v>100</v>
          </cell>
          <cell r="J11">
            <v>20</v>
          </cell>
        </row>
        <row r="12">
          <cell r="E12">
            <v>60.000000195577741</v>
          </cell>
          <cell r="H12">
            <v>100</v>
          </cell>
          <cell r="J12">
            <v>20</v>
          </cell>
        </row>
        <row r="13">
          <cell r="E13">
            <v>299.99999972060323</v>
          </cell>
          <cell r="H13">
            <v>84.302325581395351</v>
          </cell>
          <cell r="J13">
            <v>23.72413793103448</v>
          </cell>
        </row>
        <row r="14">
          <cell r="E14">
            <v>600.00000006984919</v>
          </cell>
          <cell r="H14">
            <v>6.395348837209303</v>
          </cell>
          <cell r="J14">
            <v>312.72727272727269</v>
          </cell>
        </row>
        <row r="15">
          <cell r="E15">
            <v>899.99999979045242</v>
          </cell>
          <cell r="H15">
            <v>6.395348837209303</v>
          </cell>
          <cell r="J15">
            <v>312.72727272727269</v>
          </cell>
        </row>
        <row r="16">
          <cell r="E16">
            <v>1800.0000002095476</v>
          </cell>
          <cell r="H16">
            <v>6.395348837209303</v>
          </cell>
          <cell r="J16">
            <v>312.72727272727269</v>
          </cell>
        </row>
        <row r="17">
          <cell r="E17">
            <v>3599.9999997904524</v>
          </cell>
          <cell r="H17">
            <v>6.1046511627906979</v>
          </cell>
          <cell r="J17">
            <v>327.61904761904759</v>
          </cell>
        </row>
        <row r="18">
          <cell r="E18">
            <v>7200.0000002095476</v>
          </cell>
          <cell r="H18">
            <v>6.1046511627906979</v>
          </cell>
          <cell r="J18">
            <v>327.61904761904759</v>
          </cell>
        </row>
        <row r="19">
          <cell r="E19">
            <v>10800</v>
          </cell>
          <cell r="H19">
            <v>6.1046511627906979</v>
          </cell>
          <cell r="J19">
            <v>327.61904761904759</v>
          </cell>
        </row>
        <row r="20">
          <cell r="E20">
            <v>14399.999999790452</v>
          </cell>
          <cell r="H20">
            <v>6.1046511627906979</v>
          </cell>
          <cell r="J20">
            <v>327.61904761904759</v>
          </cell>
        </row>
        <row r="21">
          <cell r="E21">
            <v>18000.000000209548</v>
          </cell>
          <cell r="H21">
            <v>5.9593023255813948</v>
          </cell>
          <cell r="J21">
            <v>335.60975609756099</v>
          </cell>
        </row>
        <row r="22">
          <cell r="E22">
            <v>86339.999999804422</v>
          </cell>
          <cell r="H22">
            <v>5.8139534883720927</v>
          </cell>
          <cell r="J22">
            <v>344</v>
          </cell>
        </row>
        <row r="23">
          <cell r="E23">
            <v>104879.99999988824</v>
          </cell>
          <cell r="H23">
            <v>5.6686046511627914</v>
          </cell>
          <cell r="J23">
            <v>352.82051282051282</v>
          </cell>
        </row>
        <row r="24">
          <cell r="E24">
            <v>172379.99999988824</v>
          </cell>
          <cell r="H24">
            <v>5.6686046511627914</v>
          </cell>
          <cell r="J24">
            <v>352.82051282051282</v>
          </cell>
        </row>
        <row r="25">
          <cell r="E25">
            <v>259980.00000002794</v>
          </cell>
          <cell r="H25">
            <v>5.6686046511627914</v>
          </cell>
          <cell r="J25">
            <v>352.82051282051282</v>
          </cell>
        </row>
        <row r="26">
          <cell r="E26">
            <v>352499.9999998603</v>
          </cell>
          <cell r="H26">
            <v>5.5232558139534884</v>
          </cell>
          <cell r="J26">
            <v>362.10526315789474</v>
          </cell>
        </row>
        <row r="27">
          <cell r="E27">
            <v>600780.00000009779</v>
          </cell>
          <cell r="H27">
            <v>5.0872093023255811</v>
          </cell>
          <cell r="J27">
            <v>393.14285714285711</v>
          </cell>
        </row>
      </sheetData>
      <sheetData sheetId="3">
        <row r="11">
          <cell r="E11">
            <v>0</v>
          </cell>
          <cell r="H11">
            <v>100</v>
          </cell>
          <cell r="J11">
            <v>50</v>
          </cell>
        </row>
        <row r="12">
          <cell r="E12">
            <v>60.000000195577741</v>
          </cell>
          <cell r="H12">
            <v>100</v>
          </cell>
          <cell r="J12">
            <v>50</v>
          </cell>
        </row>
        <row r="13">
          <cell r="E13">
            <v>299.99999972060323</v>
          </cell>
          <cell r="H13">
            <v>96.511627906976756</v>
          </cell>
          <cell r="J13">
            <v>51.807228915662641</v>
          </cell>
        </row>
        <row r="14">
          <cell r="E14">
            <v>600.00000006984919</v>
          </cell>
          <cell r="H14">
            <v>23.255813953488371</v>
          </cell>
          <cell r="J14">
            <v>215</v>
          </cell>
        </row>
        <row r="15">
          <cell r="E15">
            <v>899.99999979045242</v>
          </cell>
          <cell r="H15">
            <v>20.348837209302324</v>
          </cell>
          <cell r="J15">
            <v>245.71428571428569</v>
          </cell>
        </row>
        <row r="16">
          <cell r="E16">
            <v>1800.0000002095476</v>
          </cell>
          <cell r="H16">
            <v>16.569767441860467</v>
          </cell>
          <cell r="J16">
            <v>301.75438596491222</v>
          </cell>
        </row>
        <row r="17">
          <cell r="E17">
            <v>3599.9999997904524</v>
          </cell>
          <cell r="H17">
            <v>14.38953488372093</v>
          </cell>
          <cell r="J17">
            <v>347.47474747474746</v>
          </cell>
        </row>
        <row r="18">
          <cell r="E18">
            <v>7200.0000002095476</v>
          </cell>
          <cell r="H18">
            <v>13.08139534883721</v>
          </cell>
          <cell r="J18">
            <v>382.22222222222217</v>
          </cell>
        </row>
        <row r="19">
          <cell r="E19">
            <v>10800</v>
          </cell>
          <cell r="H19">
            <v>12.645348837209303</v>
          </cell>
          <cell r="J19">
            <v>395.40229885057471</v>
          </cell>
        </row>
        <row r="20">
          <cell r="E20">
            <v>14399.999999790452</v>
          </cell>
          <cell r="H20">
            <v>12.5</v>
          </cell>
          <cell r="J20">
            <v>400</v>
          </cell>
        </row>
        <row r="21">
          <cell r="E21">
            <v>18000.000000209548</v>
          </cell>
          <cell r="H21">
            <v>12.209302325581396</v>
          </cell>
          <cell r="J21">
            <v>409.52380952380952</v>
          </cell>
        </row>
        <row r="22">
          <cell r="E22">
            <v>86279.999999608845</v>
          </cell>
          <cell r="H22">
            <v>11.482558139534884</v>
          </cell>
          <cell r="J22">
            <v>435.44303797468348</v>
          </cell>
        </row>
        <row r="23">
          <cell r="E23">
            <v>104819.99999969266</v>
          </cell>
          <cell r="H23">
            <v>11.337209302325583</v>
          </cell>
          <cell r="J23">
            <v>441.02564102564105</v>
          </cell>
        </row>
        <row r="24">
          <cell r="E24">
            <v>172319.99999969266</v>
          </cell>
          <cell r="H24">
            <v>11.046511627906977</v>
          </cell>
          <cell r="J24">
            <v>452.63157894736838</v>
          </cell>
        </row>
        <row r="25">
          <cell r="E25">
            <v>259919.99999983236</v>
          </cell>
          <cell r="H25">
            <v>11.046511627906977</v>
          </cell>
          <cell r="J25">
            <v>452.63157894736838</v>
          </cell>
        </row>
        <row r="26">
          <cell r="E26">
            <v>352439.99999966472</v>
          </cell>
          <cell r="H26">
            <v>10.755813953488373</v>
          </cell>
          <cell r="J26">
            <v>464.86486486486484</v>
          </cell>
        </row>
        <row r="27">
          <cell r="E27">
            <v>600719.99999990221</v>
          </cell>
          <cell r="H27">
            <v>10.319767441860465</v>
          </cell>
          <cell r="J27">
            <v>484.50704225352109</v>
          </cell>
        </row>
      </sheetData>
      <sheetData sheetId="4">
        <row r="11">
          <cell r="E11">
            <v>0</v>
          </cell>
          <cell r="F11">
            <v>34.1</v>
          </cell>
          <cell r="H11">
            <v>100</v>
          </cell>
        </row>
        <row r="12">
          <cell r="E12">
            <v>60.000000195577741</v>
          </cell>
          <cell r="F12">
            <v>32</v>
          </cell>
          <cell r="H12">
            <v>93.841642228738991</v>
          </cell>
        </row>
        <row r="13">
          <cell r="E13">
            <v>299.99999972060323</v>
          </cell>
          <cell r="F13">
            <v>28</v>
          </cell>
          <cell r="H13">
            <v>82.111436950146626</v>
          </cell>
        </row>
        <row r="14">
          <cell r="E14">
            <v>600.00000006984919</v>
          </cell>
          <cell r="F14">
            <v>21</v>
          </cell>
          <cell r="H14">
            <v>61.583577712609973</v>
          </cell>
        </row>
        <row r="15">
          <cell r="E15">
            <v>899.99999979045242</v>
          </cell>
          <cell r="F15">
            <v>16.7</v>
          </cell>
          <cell r="H15">
            <v>48.973607038123163</v>
          </cell>
        </row>
        <row r="16">
          <cell r="E16">
            <v>1800.0000002095476</v>
          </cell>
          <cell r="F16">
            <v>12.3</v>
          </cell>
          <cell r="H16">
            <v>36.070381231671554</v>
          </cell>
        </row>
        <row r="17">
          <cell r="E17">
            <v>3599.9999997904524</v>
          </cell>
          <cell r="F17">
            <v>10.6</v>
          </cell>
          <cell r="H17">
            <v>31.085043988269796</v>
          </cell>
        </row>
        <row r="18">
          <cell r="E18">
            <v>7200.0000002095476</v>
          </cell>
          <cell r="F18">
            <v>9.1</v>
          </cell>
          <cell r="H18">
            <v>26.686217008797652</v>
          </cell>
        </row>
        <row r="19">
          <cell r="E19">
            <v>10800</v>
          </cell>
          <cell r="F19">
            <v>8.4499999999999993</v>
          </cell>
          <cell r="H19">
            <v>24.78005865102639</v>
          </cell>
        </row>
        <row r="20">
          <cell r="E20">
            <v>14399.999999790452</v>
          </cell>
          <cell r="F20">
            <v>8.1</v>
          </cell>
          <cell r="H20">
            <v>23.753665689149557</v>
          </cell>
        </row>
        <row r="21">
          <cell r="E21">
            <v>18000.000000209548</v>
          </cell>
          <cell r="F21">
            <v>8</v>
          </cell>
          <cell r="H21">
            <v>23.460410557184748</v>
          </cell>
        </row>
        <row r="22">
          <cell r="E22">
            <v>86220.00000004191</v>
          </cell>
          <cell r="F22">
            <v>7.1</v>
          </cell>
          <cell r="H22">
            <v>20.821114369501466</v>
          </cell>
        </row>
        <row r="23">
          <cell r="E23">
            <v>104760.00000012573</v>
          </cell>
          <cell r="F23">
            <v>7</v>
          </cell>
          <cell r="H23">
            <v>20.527859237536656</v>
          </cell>
        </row>
        <row r="24">
          <cell r="E24">
            <v>172260.00000012573</v>
          </cell>
          <cell r="F24">
            <v>6.7</v>
          </cell>
          <cell r="H24">
            <v>19.648093841642229</v>
          </cell>
        </row>
        <row r="25">
          <cell r="E25">
            <v>259860.00000026543</v>
          </cell>
          <cell r="F25">
            <v>6.7</v>
          </cell>
          <cell r="H25">
            <v>19.648093841642229</v>
          </cell>
        </row>
        <row r="26">
          <cell r="E26">
            <v>352380.00000009779</v>
          </cell>
          <cell r="F26">
            <v>6.7</v>
          </cell>
          <cell r="H26">
            <v>19.648093841642229</v>
          </cell>
        </row>
        <row r="27">
          <cell r="E27">
            <v>600660.00000033528</v>
          </cell>
          <cell r="F27">
            <v>6.6</v>
          </cell>
          <cell r="H27">
            <v>19.35483870967742</v>
          </cell>
        </row>
      </sheetData>
      <sheetData sheetId="5">
        <row r="11">
          <cell r="E11">
            <v>0</v>
          </cell>
          <cell r="H11">
            <v>100</v>
          </cell>
          <cell r="J11">
            <v>200</v>
          </cell>
        </row>
        <row r="12">
          <cell r="E12">
            <v>60.000000195577741</v>
          </cell>
          <cell r="H12">
            <v>98.538011695906434</v>
          </cell>
          <cell r="J12">
            <v>202.96735905044508</v>
          </cell>
        </row>
        <row r="13">
          <cell r="E13">
            <v>299.99999972060323</v>
          </cell>
          <cell r="H13">
            <v>95.906432748537995</v>
          </cell>
          <cell r="J13">
            <v>208.53658536585371</v>
          </cell>
        </row>
        <row r="14">
          <cell r="E14">
            <v>600.00000006984919</v>
          </cell>
          <cell r="H14">
            <v>91.228070175438589</v>
          </cell>
          <cell r="J14">
            <v>219.23076923076925</v>
          </cell>
        </row>
        <row r="15">
          <cell r="E15">
            <v>899.99999979045242</v>
          </cell>
          <cell r="H15">
            <v>87.134502923976598</v>
          </cell>
          <cell r="J15">
            <v>229.53020134228188</v>
          </cell>
        </row>
        <row r="16">
          <cell r="E16">
            <v>1800.0000002095476</v>
          </cell>
          <cell r="H16">
            <v>71.198830409356731</v>
          </cell>
          <cell r="J16">
            <v>280.90349075975359</v>
          </cell>
        </row>
        <row r="17">
          <cell r="E17">
            <v>3599.9999997904524</v>
          </cell>
          <cell r="H17">
            <v>54.385964912280706</v>
          </cell>
          <cell r="J17">
            <v>367.74193548387098</v>
          </cell>
        </row>
        <row r="18">
          <cell r="E18">
            <v>7200.0000002095476</v>
          </cell>
          <cell r="H18">
            <v>48.245614035087712</v>
          </cell>
          <cell r="J18">
            <v>414.54545454545456</v>
          </cell>
        </row>
        <row r="19">
          <cell r="E19">
            <v>10800</v>
          </cell>
          <cell r="H19">
            <v>45.175438596491226</v>
          </cell>
          <cell r="J19">
            <v>442.71844660194182</v>
          </cell>
        </row>
        <row r="20">
          <cell r="E20">
            <v>14399.999999790452</v>
          </cell>
          <cell r="H20">
            <v>43.421052631578945</v>
          </cell>
          <cell r="J20">
            <v>460.60606060606062</v>
          </cell>
        </row>
        <row r="21">
          <cell r="E21">
            <v>18000.000000209548</v>
          </cell>
          <cell r="H21">
            <v>42.543859649122808</v>
          </cell>
          <cell r="J21">
            <v>470.10309278350519</v>
          </cell>
        </row>
        <row r="22">
          <cell r="E22">
            <v>86159.999999846332</v>
          </cell>
          <cell r="H22">
            <v>36.403508771929822</v>
          </cell>
          <cell r="J22">
            <v>549.39759036144585</v>
          </cell>
        </row>
        <row r="23">
          <cell r="E23">
            <v>104699.99999993015</v>
          </cell>
          <cell r="H23">
            <v>36.111111111111107</v>
          </cell>
          <cell r="J23">
            <v>553.84615384615392</v>
          </cell>
        </row>
        <row r="24">
          <cell r="E24">
            <v>172199.99999993015</v>
          </cell>
          <cell r="H24">
            <v>34.795321637426902</v>
          </cell>
          <cell r="J24">
            <v>574.7899159663865</v>
          </cell>
        </row>
        <row r="25">
          <cell r="E25">
            <v>259800.00000006985</v>
          </cell>
          <cell r="H25">
            <v>34.502923976608187</v>
          </cell>
          <cell r="J25">
            <v>579.66101694915255</v>
          </cell>
        </row>
        <row r="26">
          <cell r="E26">
            <v>352319.99999990221</v>
          </cell>
          <cell r="H26">
            <v>34.356725146198826</v>
          </cell>
          <cell r="J26">
            <v>582.12765957446811</v>
          </cell>
        </row>
        <row r="27">
          <cell r="E27">
            <v>600600.0000001397</v>
          </cell>
          <cell r="H27">
            <v>33.918128654970758</v>
          </cell>
          <cell r="J27">
            <v>589.65517241379314</v>
          </cell>
        </row>
      </sheetData>
      <sheetData sheetId="6">
        <row r="11">
          <cell r="E11">
            <v>0</v>
          </cell>
          <cell r="H11">
            <v>100</v>
          </cell>
          <cell r="J11">
            <v>300</v>
          </cell>
        </row>
        <row r="12">
          <cell r="E12">
            <v>60.000000195577741</v>
          </cell>
          <cell r="H12">
            <v>99.713467048710598</v>
          </cell>
          <cell r="J12">
            <v>300.86206896551727</v>
          </cell>
        </row>
        <row r="13">
          <cell r="E13">
            <v>299.99999972060323</v>
          </cell>
          <cell r="H13">
            <v>99.140401146131822</v>
          </cell>
          <cell r="J13">
            <v>302.60115606936415</v>
          </cell>
        </row>
        <row r="14">
          <cell r="E14">
            <v>600.00000006984919</v>
          </cell>
          <cell r="H14">
            <v>98.853868194842406</v>
          </cell>
          <cell r="J14">
            <v>303.47826086956525</v>
          </cell>
        </row>
        <row r="15">
          <cell r="E15">
            <v>899.99999979045242</v>
          </cell>
          <cell r="H15">
            <v>98.853868194842406</v>
          </cell>
          <cell r="J15">
            <v>303.47826086956525</v>
          </cell>
        </row>
        <row r="16">
          <cell r="E16">
            <v>1800.0000002095476</v>
          </cell>
          <cell r="H16">
            <v>98.567335243553018</v>
          </cell>
          <cell r="J16">
            <v>304.3604651162791</v>
          </cell>
        </row>
        <row r="17">
          <cell r="E17">
            <v>3599.9999997904524</v>
          </cell>
          <cell r="H17">
            <v>98.280802292263601</v>
          </cell>
          <cell r="J17">
            <v>305.24781341107877</v>
          </cell>
        </row>
        <row r="18">
          <cell r="E18">
            <v>7200.0000002095476</v>
          </cell>
          <cell r="H18">
            <v>97.277936962750729</v>
          </cell>
          <cell r="J18">
            <v>308.39469808541969</v>
          </cell>
        </row>
        <row r="19">
          <cell r="E19">
            <v>10800</v>
          </cell>
          <cell r="H19">
            <v>95.702005730659025</v>
          </cell>
          <cell r="J19">
            <v>313.47305389221555</v>
          </cell>
        </row>
        <row r="20">
          <cell r="E20">
            <v>14399.999999790452</v>
          </cell>
          <cell r="H20">
            <v>92.836676217765046</v>
          </cell>
          <cell r="J20">
            <v>323.1481481481481</v>
          </cell>
        </row>
        <row r="21">
          <cell r="E21">
            <v>18000.000000209548</v>
          </cell>
          <cell r="H21">
            <v>91.117478510028661</v>
          </cell>
          <cell r="J21">
            <v>329.24528301886789</v>
          </cell>
        </row>
        <row r="22">
          <cell r="E22">
            <v>86099.999999650754</v>
          </cell>
          <cell r="H22">
            <v>70.05730659025788</v>
          </cell>
          <cell r="J22">
            <v>428.22085889570548</v>
          </cell>
        </row>
        <row r="23">
          <cell r="E23">
            <v>104639.99999973457</v>
          </cell>
          <cell r="H23">
            <v>68.48137535816619</v>
          </cell>
          <cell r="J23">
            <v>438.07531380753136</v>
          </cell>
        </row>
        <row r="24">
          <cell r="E24">
            <v>172139.99999973457</v>
          </cell>
          <cell r="H24">
            <v>59.312320916905449</v>
          </cell>
          <cell r="J24">
            <v>505.79710144927532</v>
          </cell>
        </row>
        <row r="25">
          <cell r="E25">
            <v>259739.99999987427</v>
          </cell>
          <cell r="H25">
            <v>54.01146131805158</v>
          </cell>
          <cell r="J25">
            <v>555.43766578249324</v>
          </cell>
        </row>
        <row r="26">
          <cell r="E26">
            <v>352259.99999970663</v>
          </cell>
          <cell r="H26">
            <v>51.0028653295129</v>
          </cell>
          <cell r="J26">
            <v>588.20224719101122</v>
          </cell>
        </row>
        <row r="27">
          <cell r="E27">
            <v>600539.99999994412</v>
          </cell>
          <cell r="H27">
            <v>47.564469914040117</v>
          </cell>
          <cell r="J27">
            <v>630.72289156626505</v>
          </cell>
        </row>
      </sheetData>
      <sheetData sheetId="7">
        <row r="3">
          <cell r="D3">
            <v>899.99999979045242</v>
          </cell>
          <cell r="E3">
            <v>2.915451895043732</v>
          </cell>
          <cell r="F3">
            <v>343</v>
          </cell>
        </row>
        <row r="4">
          <cell r="D4">
            <v>600.00000006984919</v>
          </cell>
          <cell r="E4">
            <v>6.395348837209303</v>
          </cell>
          <cell r="F4">
            <v>312.72727272727269</v>
          </cell>
        </row>
        <row r="5">
          <cell r="D5">
            <v>600.00000006984919</v>
          </cell>
          <cell r="E5">
            <v>23.255813953488371</v>
          </cell>
          <cell r="F5">
            <v>215</v>
          </cell>
        </row>
        <row r="6">
          <cell r="D6">
            <v>1800</v>
          </cell>
          <cell r="E6">
            <v>36.070381231671554</v>
          </cell>
          <cell r="F6">
            <v>277.23577235772359</v>
          </cell>
        </row>
        <row r="7">
          <cell r="D7">
            <v>3600</v>
          </cell>
          <cell r="E7">
            <v>54.385964912280706</v>
          </cell>
          <cell r="F7">
            <v>367.74193548387098</v>
          </cell>
        </row>
        <row r="8">
          <cell r="F8" t="str">
            <v>-</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publicwiki.deltares.nl/download/attachments/226296305/11204950_TKI-MUSA_Laboratory_Experiments_Phase1AB_final_nosignatures.pdf?version=1&amp;modificationDate=1706280967043&amp;api=v2"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publicwiki.deltares.nl/download/attachments/226296305/11204950_TKI-MUSA_Laboratory_Experiments_Phase1AB_final_nosignatures.pdf?version=1&amp;modificationDate=1706280967043&amp;api=v2"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publicwiki.deltares.nl/download/attachments/226296305/11204950_TKI-MUSA_Laboratory_Experiments_Phase1AB_final_nosignatures.pdf?version=1&amp;modificationDate=1706280967043&amp;api=v2"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publicwiki.deltares.nl/download/attachments/226296305/11204950_TKI-MUSA_Laboratory_Experiments_Phase1AB_final_nosignatures.pdf?version=1&amp;modificationDate=1706280967043&amp;api=v2"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publicwiki.deltares.nl/download/attachments/226296305/11204950_TKI-MUSA_Laboratory_Experiments_Phase1AB_final_nosignatures.pdf?version=1&amp;modificationDate=1706280967043&amp;api=v2"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publicwiki.deltares.nl/download/attachments/226296305/11204950_TKI-MUSA_Laboratory_Experiments_Phase1AB_final_nosignatures.pdf?version=1&amp;modificationDate=1706280967043&amp;api=v2"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publicwiki.deltares.nl/download/attachments/226296305/11204950_TKI-MUSA_Laboratory_Experiments_Phase1AB_final_nosignatures.pdf?version=1&amp;modificationDate=1706280967043&amp;api=v2"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publicwiki.deltares.nl/download/attachments/226296305/11204950_TKI-MUSA_Laboratory_Experiments_Phase1AB_final_nosignatures.pdf?version=1&amp;modificationDate=1706280967043&amp;api=v2"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publicwiki.deltares.nl/download/attachments/226296305/11204950_TKI-MUSA_Laboratory_Experiments_Phase1AB_final_nosignatures.pdf?version=1&amp;modificationDate=1706280967043&amp;api=v2"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s://publicwiki.deltares.nl/download/attachments/226296305/11204950_TKI-MUSA_Laboratory_Experiments_Phase1AB_final_nosignatures.pdf?version=1&amp;modificationDate=1706280967043&amp;api=v2"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publicwiki.deltares.nl/download/attachments/226296305/11204950_TKI-MUSA_Laboratory_Experiments_Phase1AB_final_nosignatures.pdf?version=1&amp;modificationDate=1706280967043&amp;api=v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1A5D8-2BBB-4195-8F58-FBDFE1581645}">
  <dimension ref="L1:V98"/>
  <sheetViews>
    <sheetView workbookViewId="0">
      <selection activeCell="G57" sqref="G57"/>
    </sheetView>
  </sheetViews>
  <sheetFormatPr defaultRowHeight="15"/>
  <cols>
    <col min="11" max="11" width="4.28515625" customWidth="1"/>
    <col min="12" max="12" width="14.42578125" customWidth="1"/>
    <col min="16" max="16" width="9.7109375" customWidth="1"/>
    <col min="17" max="17" width="11" customWidth="1"/>
    <col min="19" max="19" width="9.28515625" customWidth="1"/>
    <col min="21" max="21" width="10.5703125" customWidth="1"/>
    <col min="22" max="22" width="13.28515625" customWidth="1"/>
  </cols>
  <sheetData>
    <row r="1" spans="12:22" ht="15.75" thickBot="1">
      <c r="L1" s="307" t="s">
        <v>669</v>
      </c>
      <c r="M1" s="307"/>
      <c r="N1" s="307"/>
    </row>
    <row r="2" spans="12:22" ht="30" customHeight="1" thickBot="1">
      <c r="L2" s="306" t="s">
        <v>0</v>
      </c>
      <c r="M2" s="306" t="s">
        <v>1</v>
      </c>
      <c r="N2" s="303" t="s">
        <v>655</v>
      </c>
      <c r="O2" s="303" t="s">
        <v>664</v>
      </c>
      <c r="P2" s="303" t="s">
        <v>656</v>
      </c>
      <c r="Q2" s="303" t="s">
        <v>657</v>
      </c>
      <c r="R2" s="303" t="s">
        <v>658</v>
      </c>
      <c r="S2" s="303" t="s">
        <v>667</v>
      </c>
      <c r="T2" s="303" t="s">
        <v>659</v>
      </c>
      <c r="U2" s="303" t="s">
        <v>666</v>
      </c>
      <c r="V2" s="303" t="s">
        <v>665</v>
      </c>
    </row>
    <row r="3" spans="12:22" ht="24" customHeight="1" thickBot="1">
      <c r="L3" s="306"/>
      <c r="M3" s="306"/>
      <c r="N3" s="304"/>
      <c r="O3" s="304"/>
      <c r="P3" s="304"/>
      <c r="Q3" s="304"/>
      <c r="R3" s="304"/>
      <c r="S3" s="304"/>
      <c r="T3" s="304"/>
      <c r="U3" s="304"/>
      <c r="V3" s="304"/>
    </row>
    <row r="4" spans="12:22" ht="15.75" thickBot="1">
      <c r="L4" s="311" t="s">
        <v>30</v>
      </c>
      <c r="M4" s="13" t="s">
        <v>31</v>
      </c>
      <c r="N4" s="13" t="s">
        <v>660</v>
      </c>
      <c r="O4" s="13" t="s">
        <v>660</v>
      </c>
      <c r="P4" s="206"/>
      <c r="Q4" s="206" t="s">
        <v>660</v>
      </c>
      <c r="R4" s="206"/>
      <c r="S4" s="206" t="s">
        <v>660</v>
      </c>
      <c r="T4" s="206" t="s">
        <v>660</v>
      </c>
      <c r="U4" s="206"/>
      <c r="V4" s="206"/>
    </row>
    <row r="5" spans="12:22" ht="15.75" thickBot="1">
      <c r="L5" s="311"/>
      <c r="M5" s="14" t="s">
        <v>33</v>
      </c>
      <c r="N5" s="14" t="s">
        <v>660</v>
      </c>
      <c r="O5" s="14"/>
      <c r="P5" s="87"/>
      <c r="Q5" s="87"/>
      <c r="R5" s="87"/>
      <c r="S5" s="87"/>
      <c r="T5" s="87"/>
      <c r="U5" s="87"/>
      <c r="V5" s="87"/>
    </row>
    <row r="6" spans="12:22" ht="15.75" thickBot="1">
      <c r="L6" s="311"/>
      <c r="M6" s="13" t="s">
        <v>34</v>
      </c>
      <c r="N6" s="13" t="s">
        <v>660</v>
      </c>
      <c r="O6" s="13" t="s">
        <v>660</v>
      </c>
      <c r="P6" s="206" t="s">
        <v>660</v>
      </c>
      <c r="Q6" s="206" t="s">
        <v>660</v>
      </c>
      <c r="R6" s="206" t="s">
        <v>660</v>
      </c>
      <c r="S6" s="206" t="s">
        <v>660</v>
      </c>
      <c r="T6" s="206"/>
      <c r="U6" s="206" t="s">
        <v>660</v>
      </c>
      <c r="V6" s="206"/>
    </row>
    <row r="7" spans="12:22" ht="15.75" thickBot="1">
      <c r="L7" s="311"/>
      <c r="M7" s="14" t="s">
        <v>35</v>
      </c>
      <c r="N7" s="14" t="s">
        <v>660</v>
      </c>
      <c r="O7" s="14"/>
      <c r="P7" s="87" t="s">
        <v>660</v>
      </c>
      <c r="Q7" s="87"/>
      <c r="R7" s="87"/>
      <c r="S7" s="87"/>
      <c r="T7" s="87"/>
      <c r="U7" s="87"/>
      <c r="V7" s="87"/>
    </row>
    <row r="8" spans="12:22" ht="15.75" thickBot="1">
      <c r="L8" s="311"/>
      <c r="M8" s="14" t="s">
        <v>36</v>
      </c>
      <c r="N8" s="14" t="s">
        <v>660</v>
      </c>
      <c r="O8" s="14"/>
      <c r="P8" s="87" t="s">
        <v>660</v>
      </c>
      <c r="Q8" s="87"/>
      <c r="R8" s="87"/>
      <c r="S8" s="87"/>
      <c r="T8" s="87"/>
      <c r="U8" s="87"/>
      <c r="V8" s="87"/>
    </row>
    <row r="9" spans="12:22" ht="15.75" thickBot="1">
      <c r="L9" s="305" t="s">
        <v>37</v>
      </c>
      <c r="M9" s="16" t="s">
        <v>38</v>
      </c>
      <c r="N9" s="16" t="s">
        <v>660</v>
      </c>
      <c r="O9" s="16" t="s">
        <v>660</v>
      </c>
      <c r="P9" s="204" t="s">
        <v>660</v>
      </c>
      <c r="Q9" s="204" t="s">
        <v>660</v>
      </c>
      <c r="R9" s="204"/>
      <c r="S9" s="204" t="s">
        <v>660</v>
      </c>
      <c r="T9" s="204" t="s">
        <v>660</v>
      </c>
      <c r="U9" s="204"/>
      <c r="V9" s="204"/>
    </row>
    <row r="10" spans="12:22" ht="15.75" thickBot="1">
      <c r="L10" s="305"/>
      <c r="M10" s="15" t="s">
        <v>39</v>
      </c>
      <c r="N10" s="15" t="s">
        <v>660</v>
      </c>
      <c r="O10" s="15"/>
      <c r="P10" s="86"/>
      <c r="Q10" s="86"/>
      <c r="R10" s="86"/>
      <c r="S10" s="86"/>
      <c r="T10" s="86"/>
      <c r="U10" s="86"/>
      <c r="V10" s="86"/>
    </row>
    <row r="11" spans="12:22" ht="15.75" thickBot="1">
      <c r="L11" s="305"/>
      <c r="M11" s="15" t="s">
        <v>41</v>
      </c>
      <c r="N11" s="15" t="s">
        <v>660</v>
      </c>
      <c r="O11" s="15"/>
      <c r="P11" s="86"/>
      <c r="Q11" s="86"/>
      <c r="R11" s="86"/>
      <c r="S11" s="86"/>
      <c r="T11" s="86"/>
      <c r="U11" s="86"/>
      <c r="V11" s="86"/>
    </row>
    <row r="12" spans="12:22" ht="15.75" thickBot="1">
      <c r="L12" s="305"/>
      <c r="M12" s="15" t="s">
        <v>42</v>
      </c>
      <c r="N12" s="15" t="s">
        <v>660</v>
      </c>
      <c r="O12" s="15"/>
      <c r="P12" s="86"/>
      <c r="Q12" s="86"/>
      <c r="R12" s="86"/>
      <c r="S12" s="86"/>
      <c r="T12" s="86"/>
      <c r="U12" s="86"/>
      <c r="V12" s="86"/>
    </row>
    <row r="13" spans="12:22" ht="15.75" thickBot="1">
      <c r="L13" s="311" t="s">
        <v>10</v>
      </c>
      <c r="M13" s="13" t="s">
        <v>43</v>
      </c>
      <c r="N13" s="13" t="s">
        <v>660</v>
      </c>
      <c r="O13" s="13" t="s">
        <v>660</v>
      </c>
      <c r="P13" s="206" t="s">
        <v>660</v>
      </c>
      <c r="Q13" s="206" t="s">
        <v>660</v>
      </c>
      <c r="R13" s="206"/>
      <c r="S13" s="206" t="s">
        <v>660</v>
      </c>
      <c r="T13" s="206" t="s">
        <v>660</v>
      </c>
      <c r="U13" s="206"/>
      <c r="V13" s="206"/>
    </row>
    <row r="14" spans="12:22" ht="15.75" thickBot="1">
      <c r="L14" s="311"/>
      <c r="M14" s="14" t="s">
        <v>44</v>
      </c>
      <c r="N14" s="14" t="s">
        <v>660</v>
      </c>
      <c r="O14" s="14"/>
      <c r="P14" s="87"/>
      <c r="Q14" s="87"/>
      <c r="R14" s="87"/>
      <c r="S14" s="87"/>
      <c r="T14" s="87"/>
      <c r="U14" s="87"/>
      <c r="V14" s="87"/>
    </row>
    <row r="15" spans="12:22" ht="15.75" thickBot="1">
      <c r="L15" s="311"/>
      <c r="M15" s="14" t="s">
        <v>45</v>
      </c>
      <c r="N15" s="14" t="s">
        <v>660</v>
      </c>
      <c r="O15" s="14"/>
      <c r="P15" s="87"/>
      <c r="Q15" s="87"/>
      <c r="R15" s="87"/>
      <c r="S15" s="87"/>
      <c r="T15" s="87"/>
      <c r="U15" s="87"/>
      <c r="V15" s="87"/>
    </row>
    <row r="16" spans="12:22" ht="15.75" thickBot="1">
      <c r="L16" s="311"/>
      <c r="M16" s="14" t="s">
        <v>46</v>
      </c>
      <c r="N16" s="14" t="s">
        <v>660</v>
      </c>
      <c r="O16" s="14"/>
      <c r="P16" s="87"/>
      <c r="Q16" s="87"/>
      <c r="R16" s="87"/>
      <c r="S16" s="87"/>
      <c r="T16" s="87"/>
      <c r="U16" s="87"/>
      <c r="V16" s="87"/>
    </row>
    <row r="17" spans="12:22" ht="15.75" thickBot="1">
      <c r="L17" s="305" t="s">
        <v>47</v>
      </c>
      <c r="M17" s="15" t="s">
        <v>48</v>
      </c>
      <c r="N17" s="15" t="s">
        <v>660</v>
      </c>
      <c r="O17" s="15"/>
      <c r="P17" s="86"/>
      <c r="Q17" s="86"/>
      <c r="R17" s="86"/>
      <c r="S17" s="86"/>
      <c r="T17" s="86"/>
      <c r="U17" s="86"/>
      <c r="V17" s="86"/>
    </row>
    <row r="18" spans="12:22" ht="15.75" thickBot="1">
      <c r="L18" s="305"/>
      <c r="M18" s="15" t="s">
        <v>49</v>
      </c>
      <c r="N18" s="15" t="s">
        <v>660</v>
      </c>
      <c r="O18" s="15"/>
      <c r="P18" s="86"/>
      <c r="Q18" s="86"/>
      <c r="R18" s="86"/>
      <c r="S18" s="86"/>
      <c r="T18" s="86"/>
      <c r="U18" s="86"/>
      <c r="V18" s="86"/>
    </row>
    <row r="19" spans="12:22" ht="15.75" thickBot="1">
      <c r="L19" s="305"/>
      <c r="M19" s="15" t="s">
        <v>50</v>
      </c>
      <c r="N19" s="15" t="s">
        <v>660</v>
      </c>
      <c r="O19" s="15"/>
      <c r="P19" s="86"/>
      <c r="Q19" s="86"/>
      <c r="R19" s="86"/>
      <c r="S19" s="86"/>
      <c r="T19" s="86"/>
      <c r="U19" s="86"/>
      <c r="V19" s="86"/>
    </row>
    <row r="20" spans="12:22" ht="15.75" thickBot="1">
      <c r="L20" s="311" t="s">
        <v>51</v>
      </c>
      <c r="M20" s="13" t="s">
        <v>52</v>
      </c>
      <c r="N20" s="13" t="s">
        <v>660</v>
      </c>
      <c r="O20" s="13" t="s">
        <v>660</v>
      </c>
      <c r="P20" s="206"/>
      <c r="Q20" s="206" t="s">
        <v>660</v>
      </c>
      <c r="R20" s="206" t="s">
        <v>660</v>
      </c>
      <c r="S20" s="206" t="s">
        <v>660</v>
      </c>
      <c r="T20" s="206"/>
      <c r="U20" s="206" t="s">
        <v>660</v>
      </c>
      <c r="V20" s="206"/>
    </row>
    <row r="21" spans="12:22" ht="15.75" thickBot="1">
      <c r="L21" s="311"/>
      <c r="M21" s="14" t="s">
        <v>53</v>
      </c>
      <c r="N21" s="14" t="s">
        <v>660</v>
      </c>
      <c r="O21" s="14"/>
      <c r="P21" s="87"/>
      <c r="Q21" s="87"/>
      <c r="R21" s="87"/>
      <c r="S21" s="87"/>
      <c r="T21" s="87"/>
      <c r="U21" s="87"/>
      <c r="V21" s="87"/>
    </row>
    <row r="22" spans="12:22" ht="15.75" thickBot="1">
      <c r="L22" s="305" t="s">
        <v>13</v>
      </c>
      <c r="M22" s="15" t="s">
        <v>54</v>
      </c>
      <c r="N22" s="17" t="s">
        <v>660</v>
      </c>
      <c r="O22" s="17"/>
      <c r="P22" s="88" t="s">
        <v>660</v>
      </c>
      <c r="Q22" s="88"/>
      <c r="R22" s="88"/>
      <c r="S22" s="88"/>
      <c r="T22" s="88"/>
      <c r="U22" s="88"/>
      <c r="V22" s="88"/>
    </row>
    <row r="23" spans="12:22" ht="15.75" thickBot="1">
      <c r="L23" s="305"/>
      <c r="M23" s="15" t="s">
        <v>55</v>
      </c>
      <c r="N23" s="17" t="s">
        <v>660</v>
      </c>
      <c r="O23" s="17"/>
      <c r="P23" s="86"/>
      <c r="Q23" s="86"/>
      <c r="R23" s="86"/>
      <c r="S23" s="86"/>
      <c r="T23" s="86"/>
      <c r="U23" s="86"/>
      <c r="V23" s="86"/>
    </row>
    <row r="24" spans="12:22" ht="15.75" thickBot="1">
      <c r="L24" s="305"/>
      <c r="M24" s="15" t="s">
        <v>56</v>
      </c>
      <c r="N24" s="17" t="s">
        <v>660</v>
      </c>
      <c r="O24" s="17"/>
      <c r="P24" s="88"/>
      <c r="Q24" s="88"/>
      <c r="R24" s="88"/>
      <c r="S24" s="88"/>
      <c r="T24" s="88"/>
      <c r="U24" s="88"/>
      <c r="V24" s="88"/>
    </row>
    <row r="25" spans="12:22" ht="15.75" thickBot="1">
      <c r="L25" s="305"/>
      <c r="M25" s="15" t="s">
        <v>57</v>
      </c>
      <c r="N25" s="17" t="s">
        <v>660</v>
      </c>
      <c r="O25" s="17"/>
      <c r="P25" s="88"/>
      <c r="Q25" s="88"/>
      <c r="R25" s="88"/>
      <c r="S25" s="88"/>
      <c r="T25" s="88"/>
      <c r="U25" s="88"/>
      <c r="V25" s="88"/>
    </row>
    <row r="26" spans="12:22" ht="15.75" thickBot="1">
      <c r="L26" s="311" t="s">
        <v>15</v>
      </c>
      <c r="M26" s="14" t="s">
        <v>58</v>
      </c>
      <c r="N26" s="18" t="s">
        <v>660</v>
      </c>
      <c r="O26" s="18"/>
      <c r="P26" s="89" t="s">
        <v>660</v>
      </c>
      <c r="Q26" s="89"/>
      <c r="R26" s="89"/>
      <c r="S26" s="89"/>
      <c r="T26" s="89"/>
      <c r="U26" s="89"/>
      <c r="V26" s="89"/>
    </row>
    <row r="27" spans="12:22" ht="15.75" thickBot="1">
      <c r="L27" s="311"/>
      <c r="M27" s="14" t="s">
        <v>59</v>
      </c>
      <c r="N27" s="18" t="s">
        <v>660</v>
      </c>
      <c r="O27" s="18"/>
      <c r="P27" s="89"/>
      <c r="Q27" s="89"/>
      <c r="R27" s="89"/>
      <c r="S27" s="89"/>
      <c r="T27" s="89"/>
      <c r="U27" s="89"/>
      <c r="V27" s="89"/>
    </row>
    <row r="28" spans="12:22" ht="15.75" thickBot="1">
      <c r="L28" s="311"/>
      <c r="M28" s="13" t="s">
        <v>60</v>
      </c>
      <c r="N28" s="272" t="s">
        <v>660</v>
      </c>
      <c r="O28" s="272" t="s">
        <v>660</v>
      </c>
      <c r="P28" s="273" t="s">
        <v>660</v>
      </c>
      <c r="Q28" s="273" t="s">
        <v>660</v>
      </c>
      <c r="R28" s="273"/>
      <c r="S28" s="273" t="s">
        <v>660</v>
      </c>
      <c r="T28" s="273" t="s">
        <v>660</v>
      </c>
      <c r="U28" s="273"/>
      <c r="V28" s="273"/>
    </row>
    <row r="29" spans="12:22" ht="15.75" thickBot="1">
      <c r="L29" s="311"/>
      <c r="M29" s="14" t="s">
        <v>61</v>
      </c>
      <c r="N29" s="18" t="s">
        <v>660</v>
      </c>
      <c r="O29" s="18"/>
      <c r="P29" s="89"/>
      <c r="Q29" s="89"/>
      <c r="R29" s="89"/>
      <c r="S29" s="89"/>
      <c r="T29" s="89"/>
      <c r="U29" s="89"/>
      <c r="V29" s="89"/>
    </row>
    <row r="30" spans="12:22" ht="15.75" thickBot="1">
      <c r="L30" s="305" t="s">
        <v>62</v>
      </c>
      <c r="M30" s="15" t="s">
        <v>63</v>
      </c>
      <c r="N30" s="15" t="s">
        <v>660</v>
      </c>
      <c r="O30" s="15"/>
      <c r="P30" s="86"/>
      <c r="Q30" s="86"/>
      <c r="R30" s="86"/>
      <c r="S30" s="86"/>
      <c r="T30" s="86"/>
      <c r="U30" s="86"/>
      <c r="V30" s="86"/>
    </row>
    <row r="31" spans="12:22" ht="15.75" thickBot="1">
      <c r="L31" s="305"/>
      <c r="M31" s="15" t="s">
        <v>64</v>
      </c>
      <c r="N31" s="15" t="s">
        <v>660</v>
      </c>
      <c r="O31" s="15"/>
      <c r="P31" s="86"/>
      <c r="Q31" s="86"/>
      <c r="R31" s="86"/>
      <c r="S31" s="86"/>
      <c r="T31" s="86"/>
      <c r="U31" s="86"/>
      <c r="V31" s="86"/>
    </row>
    <row r="32" spans="12:22" ht="15.75" thickBot="1">
      <c r="L32" s="305"/>
      <c r="M32" s="15" t="s">
        <v>65</v>
      </c>
      <c r="N32" s="15" t="s">
        <v>660</v>
      </c>
      <c r="O32" s="15"/>
      <c r="P32" s="86"/>
      <c r="Q32" s="86"/>
      <c r="R32" s="86"/>
      <c r="S32" s="86"/>
      <c r="T32" s="86"/>
      <c r="U32" s="86"/>
      <c r="V32" s="86"/>
    </row>
    <row r="33" spans="12:22" ht="15.75" thickBot="1">
      <c r="L33" s="305"/>
      <c r="M33" s="15" t="s">
        <v>66</v>
      </c>
      <c r="N33" s="15" t="s">
        <v>660</v>
      </c>
      <c r="O33" s="15"/>
      <c r="P33" s="86"/>
      <c r="Q33" s="86"/>
      <c r="R33" s="86"/>
      <c r="S33" s="86"/>
      <c r="T33" s="86"/>
      <c r="U33" s="86"/>
      <c r="V33" s="86"/>
    </row>
    <row r="34" spans="12:22" ht="15.75" thickBot="1">
      <c r="L34" s="305"/>
      <c r="M34" s="15" t="s">
        <v>67</v>
      </c>
      <c r="N34" s="15" t="s">
        <v>660</v>
      </c>
      <c r="O34" s="15"/>
      <c r="P34" s="86"/>
      <c r="Q34" s="86"/>
      <c r="R34" s="86"/>
      <c r="S34" s="86"/>
      <c r="T34" s="86"/>
      <c r="U34" s="86"/>
      <c r="V34" s="86"/>
    </row>
    <row r="35" spans="12:22" ht="15.75" thickBot="1">
      <c r="L35" s="311" t="s">
        <v>68</v>
      </c>
      <c r="M35" s="14" t="s">
        <v>69</v>
      </c>
      <c r="N35" s="14" t="s">
        <v>660</v>
      </c>
      <c r="O35" s="14"/>
      <c r="P35" s="87"/>
      <c r="Q35" s="87"/>
      <c r="R35" s="87"/>
      <c r="S35" s="87"/>
      <c r="T35" s="87"/>
      <c r="U35" s="87"/>
      <c r="V35" s="87"/>
    </row>
    <row r="36" spans="12:22" ht="15.75" thickBot="1">
      <c r="L36" s="311"/>
      <c r="M36" s="14" t="s">
        <v>671</v>
      </c>
      <c r="N36" s="14" t="s">
        <v>660</v>
      </c>
      <c r="O36" s="14"/>
      <c r="P36" s="87" t="s">
        <v>660</v>
      </c>
      <c r="Q36" s="87"/>
      <c r="R36" s="87"/>
      <c r="S36" s="87"/>
      <c r="T36" s="87"/>
      <c r="U36" s="87"/>
      <c r="V36" s="87"/>
    </row>
    <row r="37" spans="12:22" ht="15.75" thickBot="1">
      <c r="L37" s="311"/>
      <c r="M37" s="14" t="s">
        <v>671</v>
      </c>
      <c r="N37" s="14" t="s">
        <v>660</v>
      </c>
      <c r="O37" s="14"/>
      <c r="P37" s="87"/>
      <c r="Q37" s="87"/>
      <c r="R37" s="87"/>
      <c r="S37" s="87"/>
      <c r="T37" s="87"/>
      <c r="U37" s="87"/>
      <c r="V37" s="87"/>
    </row>
    <row r="38" spans="12:22" ht="15.75" thickBot="1">
      <c r="L38" s="311"/>
      <c r="M38" s="14" t="s">
        <v>70</v>
      </c>
      <c r="N38" s="14" t="s">
        <v>660</v>
      </c>
      <c r="O38" s="14"/>
      <c r="P38" s="87"/>
      <c r="Q38" s="87"/>
      <c r="R38" s="87"/>
      <c r="S38" s="87"/>
      <c r="T38" s="87"/>
      <c r="U38" s="87"/>
      <c r="V38" s="87"/>
    </row>
    <row r="39" spans="12:22" ht="15.75" thickBot="1">
      <c r="L39" s="305" t="s">
        <v>71</v>
      </c>
      <c r="M39" s="15" t="s">
        <v>72</v>
      </c>
      <c r="N39" s="15" t="s">
        <v>660</v>
      </c>
      <c r="O39" s="15"/>
      <c r="P39" s="86"/>
      <c r="Q39" s="86"/>
      <c r="R39" s="86"/>
      <c r="S39" s="86"/>
      <c r="T39" s="86"/>
      <c r="U39" s="86"/>
      <c r="V39" s="86"/>
    </row>
    <row r="40" spans="12:22" ht="15.75" thickBot="1">
      <c r="L40" s="305"/>
      <c r="M40" s="15" t="s">
        <v>73</v>
      </c>
      <c r="N40" s="15" t="s">
        <v>660</v>
      </c>
      <c r="O40" s="15"/>
      <c r="P40" s="86"/>
      <c r="Q40" s="86"/>
      <c r="R40" s="86"/>
      <c r="S40" s="86"/>
      <c r="T40" s="86"/>
      <c r="U40" s="86"/>
      <c r="V40" s="86"/>
    </row>
    <row r="41" spans="12:22" ht="15.75" thickBot="1">
      <c r="L41" s="311" t="s">
        <v>18</v>
      </c>
      <c r="M41" s="14" t="s">
        <v>74</v>
      </c>
      <c r="N41" s="14" t="s">
        <v>660</v>
      </c>
      <c r="O41" s="14"/>
      <c r="P41" s="87"/>
      <c r="Q41" s="87"/>
      <c r="R41" s="87"/>
      <c r="S41" s="87"/>
      <c r="T41" s="87"/>
      <c r="U41" s="87"/>
      <c r="V41" s="87"/>
    </row>
    <row r="42" spans="12:22" ht="15.75" thickBot="1">
      <c r="L42" s="311"/>
      <c r="M42" s="13" t="s">
        <v>75</v>
      </c>
      <c r="N42" s="13" t="s">
        <v>660</v>
      </c>
      <c r="O42" s="13" t="s">
        <v>660</v>
      </c>
      <c r="P42" s="206"/>
      <c r="Q42" s="206" t="s">
        <v>660</v>
      </c>
      <c r="R42" s="206"/>
      <c r="S42" s="206" t="s">
        <v>660</v>
      </c>
      <c r="T42" s="206" t="s">
        <v>660</v>
      </c>
      <c r="U42" s="206"/>
      <c r="V42" s="206"/>
    </row>
    <row r="43" spans="12:22" ht="15.75" thickBot="1">
      <c r="L43" s="311"/>
      <c r="M43" s="14" t="s">
        <v>76</v>
      </c>
      <c r="N43" s="14" t="s">
        <v>660</v>
      </c>
      <c r="O43" s="14"/>
      <c r="P43" s="87" t="s">
        <v>660</v>
      </c>
      <c r="Q43" s="87"/>
      <c r="R43" s="87"/>
      <c r="S43" s="87"/>
      <c r="T43" s="87"/>
      <c r="U43" s="87"/>
      <c r="V43" s="87"/>
    </row>
    <row r="44" spans="12:22" ht="15.75" thickBot="1">
      <c r="L44" s="311"/>
      <c r="M44" s="14" t="s">
        <v>77</v>
      </c>
      <c r="N44" s="14" t="s">
        <v>660</v>
      </c>
      <c r="O44" s="14"/>
      <c r="P44" s="87"/>
      <c r="Q44" s="87"/>
      <c r="R44" s="87"/>
      <c r="S44" s="87"/>
      <c r="T44" s="87"/>
      <c r="U44" s="87"/>
      <c r="V44" s="87"/>
    </row>
    <row r="45" spans="12:22" ht="15.75" thickBot="1">
      <c r="L45" s="311"/>
      <c r="M45" s="14" t="s">
        <v>77</v>
      </c>
      <c r="N45" s="14" t="s">
        <v>660</v>
      </c>
      <c r="O45" s="14"/>
      <c r="P45" s="87"/>
      <c r="Q45" s="87"/>
      <c r="R45" s="87"/>
      <c r="S45" s="87"/>
      <c r="T45" s="87"/>
      <c r="U45" s="87"/>
      <c r="V45" s="87"/>
    </row>
    <row r="46" spans="12:22" ht="24.75" thickBot="1">
      <c r="L46" s="305" t="s">
        <v>78</v>
      </c>
      <c r="M46" s="16" t="s">
        <v>79</v>
      </c>
      <c r="N46" s="16" t="s">
        <v>660</v>
      </c>
      <c r="O46" s="16" t="s">
        <v>660</v>
      </c>
      <c r="P46" s="204" t="s">
        <v>660</v>
      </c>
      <c r="Q46" s="204" t="s">
        <v>660</v>
      </c>
      <c r="R46" s="204"/>
      <c r="S46" s="204" t="s">
        <v>660</v>
      </c>
      <c r="T46" s="204" t="s">
        <v>660</v>
      </c>
      <c r="U46" s="204"/>
      <c r="V46" s="204"/>
    </row>
    <row r="47" spans="12:22" ht="24.75" thickBot="1">
      <c r="L47" s="305"/>
      <c r="M47" s="15" t="s">
        <v>80</v>
      </c>
      <c r="N47" s="15" t="s">
        <v>660</v>
      </c>
      <c r="O47" s="15"/>
      <c r="P47" s="86"/>
      <c r="Q47" s="86"/>
      <c r="R47" s="86"/>
      <c r="S47" s="86"/>
      <c r="T47" s="86"/>
      <c r="U47" s="86"/>
      <c r="V47" s="86"/>
    </row>
    <row r="48" spans="12:22" ht="24.75" thickBot="1">
      <c r="L48" s="305"/>
      <c r="M48" s="15" t="s">
        <v>82</v>
      </c>
      <c r="N48" s="15" t="s">
        <v>660</v>
      </c>
      <c r="O48" s="15"/>
      <c r="P48" s="86"/>
      <c r="Q48" s="86"/>
      <c r="R48" s="86"/>
      <c r="S48" s="86"/>
      <c r="T48" s="86"/>
      <c r="U48" s="86"/>
      <c r="V48" s="86"/>
    </row>
    <row r="49" spans="12:22" ht="24.75" thickBot="1">
      <c r="L49" s="305"/>
      <c r="M49" s="15" t="s">
        <v>84</v>
      </c>
      <c r="N49" s="15" t="s">
        <v>660</v>
      </c>
      <c r="O49" s="15"/>
      <c r="P49" s="86"/>
      <c r="Q49" s="86"/>
      <c r="R49" s="86"/>
      <c r="S49" s="86"/>
      <c r="T49" s="86"/>
      <c r="U49" s="86"/>
      <c r="V49" s="86"/>
    </row>
    <row r="50" spans="12:22" ht="24.75" thickBot="1">
      <c r="L50" s="305"/>
      <c r="M50" s="15" t="s">
        <v>85</v>
      </c>
      <c r="N50" s="15" t="s">
        <v>660</v>
      </c>
      <c r="O50" s="15"/>
      <c r="P50" s="86"/>
      <c r="Q50" s="86"/>
      <c r="R50" s="86"/>
      <c r="S50" s="86"/>
      <c r="T50" s="86"/>
      <c r="U50" s="86"/>
      <c r="V50" s="86"/>
    </row>
    <row r="51" spans="12:22" ht="24.75" thickBot="1">
      <c r="L51" s="305"/>
      <c r="M51" s="15" t="s">
        <v>86</v>
      </c>
      <c r="N51" s="15" t="s">
        <v>660</v>
      </c>
      <c r="O51" s="15"/>
      <c r="P51" s="86"/>
      <c r="Q51" s="86"/>
      <c r="R51" s="86"/>
      <c r="S51" s="86"/>
      <c r="T51" s="86"/>
      <c r="U51" s="86"/>
      <c r="V51" s="86"/>
    </row>
    <row r="52" spans="12:22" ht="24.75" thickBot="1">
      <c r="L52" s="305"/>
      <c r="M52" s="15" t="s">
        <v>87</v>
      </c>
      <c r="N52" s="15" t="s">
        <v>660</v>
      </c>
      <c r="O52" s="15"/>
      <c r="P52" s="86"/>
      <c r="Q52" s="86"/>
      <c r="R52" s="86"/>
      <c r="S52" s="86"/>
      <c r="T52" s="86"/>
      <c r="U52" s="86"/>
      <c r="V52" s="86"/>
    </row>
    <row r="53" spans="12:22" ht="15.75" thickBot="1">
      <c r="L53" s="305"/>
      <c r="M53" s="15" t="s">
        <v>88</v>
      </c>
      <c r="N53" s="15" t="s">
        <v>660</v>
      </c>
      <c r="O53" s="15"/>
      <c r="P53" s="86"/>
      <c r="Q53" s="86"/>
      <c r="R53" s="86"/>
      <c r="S53" s="86"/>
      <c r="T53" s="86"/>
      <c r="U53" s="86"/>
      <c r="V53" s="86"/>
    </row>
    <row r="54" spans="12:22" ht="15.75" thickBot="1">
      <c r="L54" s="305"/>
      <c r="M54" s="15" t="s">
        <v>89</v>
      </c>
      <c r="N54" s="15" t="s">
        <v>660</v>
      </c>
      <c r="O54" s="15"/>
      <c r="P54" s="86"/>
      <c r="Q54" s="86"/>
      <c r="R54" s="86"/>
      <c r="S54" s="86"/>
      <c r="T54" s="86"/>
      <c r="U54" s="86"/>
      <c r="V54" s="86"/>
    </row>
    <row r="55" spans="12:22" ht="15.75" thickBot="1">
      <c r="L55" s="305"/>
      <c r="M55" s="15" t="s">
        <v>90</v>
      </c>
      <c r="N55" s="15" t="s">
        <v>660</v>
      </c>
      <c r="O55" s="15"/>
      <c r="P55" s="86"/>
      <c r="Q55" s="86"/>
      <c r="R55" s="86"/>
      <c r="S55" s="86"/>
      <c r="T55" s="86"/>
      <c r="U55" s="86"/>
      <c r="V55" s="86"/>
    </row>
    <row r="56" spans="12:22" ht="24.75" thickBot="1">
      <c r="L56" s="308" t="s">
        <v>91</v>
      </c>
      <c r="M56" s="14" t="s">
        <v>92</v>
      </c>
      <c r="N56" s="14" t="s">
        <v>660</v>
      </c>
      <c r="O56" s="14"/>
      <c r="P56" s="87"/>
      <c r="Q56" s="87"/>
      <c r="R56" s="87"/>
      <c r="S56" s="87"/>
      <c r="T56" s="87"/>
      <c r="U56" s="87"/>
      <c r="V56" s="87"/>
    </row>
    <row r="57" spans="12:22" ht="24.75" thickBot="1">
      <c r="L57" s="309"/>
      <c r="M57" s="14" t="s">
        <v>93</v>
      </c>
      <c r="N57" s="14" t="s">
        <v>660</v>
      </c>
      <c r="O57" s="14"/>
      <c r="P57" s="87"/>
      <c r="Q57" s="87"/>
      <c r="R57" s="87"/>
      <c r="S57" s="87"/>
      <c r="T57" s="87"/>
      <c r="U57" s="87"/>
      <c r="V57" s="87"/>
    </row>
    <row r="58" spans="12:22" ht="24.75" thickBot="1">
      <c r="L58" s="309"/>
      <c r="M58" s="14" t="s">
        <v>94</v>
      </c>
      <c r="N58" s="14" t="s">
        <v>660</v>
      </c>
      <c r="O58" s="14"/>
      <c r="P58" s="87" t="s">
        <v>660</v>
      </c>
      <c r="Q58" s="87"/>
      <c r="R58" s="87"/>
      <c r="S58" s="87"/>
      <c r="T58" s="87"/>
      <c r="U58" s="87"/>
      <c r="V58" s="87"/>
    </row>
    <row r="59" spans="12:22" ht="24.75" thickBot="1">
      <c r="L59" s="309"/>
      <c r="M59" s="14" t="s">
        <v>95</v>
      </c>
      <c r="N59" s="14" t="s">
        <v>660</v>
      </c>
      <c r="O59" s="14"/>
      <c r="P59" s="87"/>
      <c r="Q59" s="87"/>
      <c r="R59" s="87"/>
      <c r="S59" s="87"/>
      <c r="T59" s="87"/>
      <c r="U59" s="87"/>
      <c r="V59" s="87"/>
    </row>
    <row r="60" spans="12:22" ht="15.75" thickBot="1">
      <c r="L60" s="309"/>
      <c r="M60" s="13" t="s">
        <v>223</v>
      </c>
      <c r="N60" s="13" t="s">
        <v>660</v>
      </c>
      <c r="O60" s="13" t="s">
        <v>660</v>
      </c>
      <c r="P60" s="206"/>
      <c r="Q60" s="206" t="s">
        <v>660</v>
      </c>
      <c r="R60" s="206" t="s">
        <v>660</v>
      </c>
      <c r="S60" s="206" t="s">
        <v>660</v>
      </c>
      <c r="T60" s="206"/>
      <c r="U60" s="206" t="s">
        <v>660</v>
      </c>
      <c r="V60" s="206" t="s">
        <v>660</v>
      </c>
    </row>
    <row r="61" spans="12:22" ht="15.75" thickBot="1">
      <c r="L61" s="310"/>
      <c r="M61" s="13" t="s">
        <v>234</v>
      </c>
      <c r="N61" s="13" t="s">
        <v>660</v>
      </c>
      <c r="O61" s="13" t="s">
        <v>660</v>
      </c>
      <c r="P61" s="206"/>
      <c r="Q61" s="206" t="s">
        <v>660</v>
      </c>
      <c r="R61" s="206"/>
      <c r="S61" s="206" t="s">
        <v>660</v>
      </c>
      <c r="T61" s="206"/>
      <c r="U61" s="206" t="s">
        <v>660</v>
      </c>
      <c r="V61" s="206" t="s">
        <v>660</v>
      </c>
    </row>
    <row r="62" spans="12:22" ht="15.75" thickBot="1">
      <c r="L62" s="305" t="s">
        <v>96</v>
      </c>
      <c r="M62" s="15" t="s">
        <v>97</v>
      </c>
      <c r="N62" s="15" t="s">
        <v>660</v>
      </c>
      <c r="O62" s="15"/>
      <c r="P62" s="86"/>
      <c r="Q62" s="86"/>
      <c r="R62" s="86"/>
      <c r="S62" s="86"/>
      <c r="T62" s="86"/>
      <c r="U62" s="86"/>
      <c r="V62" s="86"/>
    </row>
    <row r="63" spans="12:22" ht="15.75" thickBot="1">
      <c r="L63" s="305"/>
      <c r="M63" s="15" t="s">
        <v>98</v>
      </c>
      <c r="N63" s="15" t="s">
        <v>660</v>
      </c>
      <c r="O63" s="15"/>
      <c r="P63" s="86" t="s">
        <v>660</v>
      </c>
      <c r="Q63" s="86"/>
      <c r="R63" s="86"/>
      <c r="S63" s="86"/>
      <c r="T63" s="86"/>
      <c r="U63" s="86"/>
      <c r="V63" s="86"/>
    </row>
    <row r="64" spans="12:22" ht="15.75" thickBot="1">
      <c r="L64" s="305"/>
      <c r="M64" s="15" t="s">
        <v>99</v>
      </c>
      <c r="N64" s="15" t="s">
        <v>660</v>
      </c>
      <c r="O64" s="15"/>
      <c r="P64" s="86"/>
      <c r="Q64" s="86"/>
      <c r="R64" s="86"/>
      <c r="S64" s="86"/>
      <c r="T64" s="86"/>
      <c r="U64" s="86"/>
      <c r="V64" s="86"/>
    </row>
    <row r="65" spans="12:22" ht="15.75" thickBot="1">
      <c r="L65" s="305"/>
      <c r="M65" s="15" t="s">
        <v>100</v>
      </c>
      <c r="N65" s="15" t="s">
        <v>660</v>
      </c>
      <c r="O65" s="15"/>
      <c r="P65" s="86"/>
      <c r="Q65" s="86"/>
      <c r="R65" s="86"/>
      <c r="S65" s="86"/>
      <c r="T65" s="86"/>
      <c r="U65" s="86"/>
      <c r="V65" s="86"/>
    </row>
    <row r="66" spans="12:22" ht="15.75" thickBot="1">
      <c r="L66" s="305"/>
      <c r="M66" s="16" t="s">
        <v>226</v>
      </c>
      <c r="N66" s="16" t="s">
        <v>660</v>
      </c>
      <c r="O66" s="16" t="s">
        <v>660</v>
      </c>
      <c r="P66" s="204"/>
      <c r="Q66" s="204" t="s">
        <v>660</v>
      </c>
      <c r="R66" s="204" t="s">
        <v>660</v>
      </c>
      <c r="S66" s="204" t="s">
        <v>660</v>
      </c>
      <c r="T66" s="204"/>
      <c r="U66" s="204" t="s">
        <v>660</v>
      </c>
      <c r="V66" s="204" t="s">
        <v>660</v>
      </c>
    </row>
    <row r="67" spans="12:22" ht="15.75" thickBot="1">
      <c r="L67" s="308" t="s">
        <v>470</v>
      </c>
      <c r="M67" s="14" t="s">
        <v>454</v>
      </c>
      <c r="N67" s="90" t="s">
        <v>660</v>
      </c>
      <c r="O67" s="90"/>
      <c r="P67" s="87"/>
      <c r="Q67" s="87"/>
      <c r="R67" s="87"/>
      <c r="S67" s="87"/>
      <c r="T67" s="87"/>
      <c r="U67" s="87"/>
      <c r="V67" s="87"/>
    </row>
    <row r="68" spans="12:22" ht="15.75" thickBot="1">
      <c r="L68" s="309"/>
      <c r="M68" s="14" t="s">
        <v>455</v>
      </c>
      <c r="N68" s="90" t="s">
        <v>660</v>
      </c>
      <c r="O68" s="90"/>
      <c r="P68" s="87"/>
      <c r="Q68" s="87"/>
      <c r="R68" s="87"/>
      <c r="S68" s="87"/>
      <c r="T68" s="87"/>
      <c r="U68" s="87"/>
      <c r="V68" s="87"/>
    </row>
    <row r="69" spans="12:22" ht="15.75" thickBot="1">
      <c r="L69" s="309"/>
      <c r="M69" s="14" t="s">
        <v>456</v>
      </c>
      <c r="N69" s="90" t="s">
        <v>660</v>
      </c>
      <c r="O69" s="90"/>
      <c r="P69" s="87"/>
      <c r="Q69" s="87"/>
      <c r="R69" s="87"/>
      <c r="S69" s="87"/>
      <c r="T69" s="87"/>
      <c r="U69" s="87"/>
      <c r="V69" s="87"/>
    </row>
    <row r="70" spans="12:22" ht="15.75" thickBot="1">
      <c r="L70" s="309"/>
      <c r="M70" s="14" t="s">
        <v>457</v>
      </c>
      <c r="N70" s="90" t="s">
        <v>660</v>
      </c>
      <c r="O70" s="90"/>
      <c r="P70" s="87"/>
      <c r="Q70" s="87"/>
      <c r="R70" s="87"/>
      <c r="S70" s="87"/>
      <c r="T70" s="87"/>
      <c r="U70" s="87"/>
      <c r="V70" s="87"/>
    </row>
    <row r="71" spans="12:22" ht="15.75" thickBot="1">
      <c r="L71" s="309"/>
      <c r="M71" s="14" t="s">
        <v>458</v>
      </c>
      <c r="N71" s="90" t="s">
        <v>660</v>
      </c>
      <c r="O71" s="90"/>
      <c r="P71" s="87"/>
      <c r="Q71" s="87"/>
      <c r="R71" s="87"/>
      <c r="S71" s="87"/>
      <c r="T71" s="87"/>
      <c r="U71" s="87"/>
      <c r="V71" s="87"/>
    </row>
    <row r="72" spans="12:22" ht="15.75" thickBot="1">
      <c r="L72" s="309"/>
      <c r="M72" s="14" t="s">
        <v>459</v>
      </c>
      <c r="N72" s="90" t="s">
        <v>660</v>
      </c>
      <c r="O72" s="90"/>
      <c r="P72" s="87"/>
      <c r="Q72" s="87"/>
      <c r="R72" s="87"/>
      <c r="S72" s="87"/>
      <c r="T72" s="87"/>
      <c r="U72" s="87"/>
      <c r="V72" s="87"/>
    </row>
    <row r="73" spans="12:22" ht="15.75" thickBot="1">
      <c r="L73" s="309"/>
      <c r="M73" s="14" t="s">
        <v>460</v>
      </c>
      <c r="N73" s="90" t="s">
        <v>660</v>
      </c>
      <c r="O73" s="90"/>
      <c r="P73" s="87"/>
      <c r="Q73" s="87"/>
      <c r="R73" s="87"/>
      <c r="S73" s="87"/>
      <c r="T73" s="87"/>
      <c r="U73" s="87"/>
      <c r="V73" s="87"/>
    </row>
    <row r="74" spans="12:22" ht="15.75" thickBot="1">
      <c r="L74" s="309"/>
      <c r="M74" s="14" t="s">
        <v>461</v>
      </c>
      <c r="N74" s="90" t="s">
        <v>660</v>
      </c>
      <c r="O74" s="90"/>
      <c r="P74" s="87"/>
      <c r="Q74" s="87"/>
      <c r="R74" s="87"/>
      <c r="S74" s="87"/>
      <c r="T74" s="87"/>
      <c r="U74" s="87"/>
      <c r="V74" s="87"/>
    </row>
    <row r="75" spans="12:22" ht="15.75" thickBot="1">
      <c r="L75" s="309"/>
      <c r="M75" s="14" t="s">
        <v>462</v>
      </c>
      <c r="N75" s="90" t="s">
        <v>660</v>
      </c>
      <c r="O75" s="90"/>
      <c r="P75" s="87"/>
      <c r="Q75" s="87"/>
      <c r="R75" s="87"/>
      <c r="S75" s="87"/>
      <c r="T75" s="87"/>
      <c r="U75" s="87"/>
      <c r="V75" s="87"/>
    </row>
    <row r="76" spans="12:22" ht="15.75" thickBot="1">
      <c r="L76" s="309"/>
      <c r="M76" s="14" t="s">
        <v>463</v>
      </c>
      <c r="N76" s="90" t="s">
        <v>660</v>
      </c>
      <c r="O76" s="90"/>
      <c r="P76" s="87"/>
      <c r="Q76" s="87"/>
      <c r="R76" s="87"/>
      <c r="S76" s="87"/>
      <c r="T76" s="87"/>
      <c r="U76" s="87"/>
      <c r="V76" s="87"/>
    </row>
    <row r="77" spans="12:22" ht="15.75" thickBot="1">
      <c r="L77" s="309"/>
      <c r="M77" s="14" t="s">
        <v>464</v>
      </c>
      <c r="N77" s="90" t="s">
        <v>660</v>
      </c>
      <c r="O77" s="90"/>
      <c r="P77" s="87"/>
      <c r="Q77" s="87"/>
      <c r="R77" s="87"/>
      <c r="S77" s="87"/>
      <c r="T77" s="87"/>
      <c r="U77" s="87"/>
      <c r="V77" s="87"/>
    </row>
    <row r="78" spans="12:22" ht="15.75" thickBot="1">
      <c r="L78" s="309"/>
      <c r="M78" s="14" t="s">
        <v>465</v>
      </c>
      <c r="N78" s="90" t="s">
        <v>660</v>
      </c>
      <c r="O78" s="90"/>
      <c r="P78" s="87"/>
      <c r="Q78" s="87"/>
      <c r="R78" s="87"/>
      <c r="S78" s="87"/>
      <c r="T78" s="87"/>
      <c r="U78" s="87"/>
      <c r="V78" s="87"/>
    </row>
    <row r="79" spans="12:22" ht="15.75" thickBot="1">
      <c r="L79" s="309"/>
      <c r="M79" s="14" t="s">
        <v>466</v>
      </c>
      <c r="N79" s="90" t="s">
        <v>660</v>
      </c>
      <c r="O79" s="90"/>
      <c r="P79" s="87"/>
      <c r="Q79" s="87"/>
      <c r="R79" s="87"/>
      <c r="S79" s="87"/>
      <c r="T79" s="87"/>
      <c r="U79" s="87"/>
      <c r="V79" s="87"/>
    </row>
    <row r="80" spans="12:22" ht="15.75" thickBot="1">
      <c r="L80" s="309"/>
      <c r="M80" s="14" t="s">
        <v>467</v>
      </c>
      <c r="N80" s="90" t="s">
        <v>660</v>
      </c>
      <c r="O80" s="90"/>
      <c r="P80" s="87"/>
      <c r="Q80" s="87"/>
      <c r="R80" s="87"/>
      <c r="S80" s="87"/>
      <c r="T80" s="87"/>
      <c r="U80" s="87"/>
      <c r="V80" s="87"/>
    </row>
    <row r="81" spans="12:22" ht="15.75" thickBot="1">
      <c r="L81" s="309"/>
      <c r="M81" s="14" t="s">
        <v>468</v>
      </c>
      <c r="N81" s="90" t="s">
        <v>660</v>
      </c>
      <c r="O81" s="90"/>
      <c r="P81" s="87"/>
      <c r="Q81" s="87"/>
      <c r="R81" s="87"/>
      <c r="S81" s="87"/>
      <c r="T81" s="87"/>
      <c r="U81" s="87"/>
      <c r="V81" s="87"/>
    </row>
    <row r="82" spans="12:22" ht="15.75" thickBot="1">
      <c r="L82" s="310"/>
      <c r="M82" s="14" t="s">
        <v>469</v>
      </c>
      <c r="N82" s="90" t="s">
        <v>660</v>
      </c>
      <c r="O82" s="90"/>
      <c r="P82" s="87"/>
      <c r="Q82" s="87"/>
      <c r="R82" s="87"/>
      <c r="S82" s="87"/>
      <c r="T82" s="87"/>
      <c r="U82" s="87"/>
      <c r="V82" s="87"/>
    </row>
    <row r="83" spans="12:22" ht="15.75" thickBot="1">
      <c r="L83" s="312" t="s">
        <v>286</v>
      </c>
      <c r="M83" s="15" t="s">
        <v>231</v>
      </c>
      <c r="N83" s="15" t="s">
        <v>660</v>
      </c>
      <c r="O83" s="86"/>
      <c r="P83" s="86"/>
      <c r="Q83" s="15"/>
      <c r="R83" s="15"/>
      <c r="S83" s="15"/>
      <c r="T83" s="15"/>
      <c r="U83" s="15"/>
      <c r="V83" s="15"/>
    </row>
    <row r="84" spans="12:22" ht="15.75" thickBot="1">
      <c r="L84" s="313"/>
      <c r="M84" s="15" t="s">
        <v>661</v>
      </c>
      <c r="N84" s="15" t="s">
        <v>660</v>
      </c>
      <c r="O84" s="86" t="s">
        <v>662</v>
      </c>
      <c r="P84" s="86"/>
      <c r="Q84" s="16"/>
      <c r="R84" s="15" t="s">
        <v>660</v>
      </c>
      <c r="S84" s="16"/>
      <c r="T84" s="16"/>
      <c r="U84" s="16"/>
      <c r="V84" s="16"/>
    </row>
    <row r="85" spans="12:22" ht="15.75" thickBot="1">
      <c r="L85" s="313"/>
      <c r="M85" s="15" t="s">
        <v>230</v>
      </c>
      <c r="N85" s="15" t="s">
        <v>660</v>
      </c>
      <c r="O85" s="86"/>
      <c r="P85" s="86"/>
      <c r="Q85" s="15"/>
      <c r="R85" s="15"/>
      <c r="S85" s="15"/>
      <c r="T85" s="15"/>
      <c r="U85" s="15"/>
      <c r="V85" s="15"/>
    </row>
    <row r="86" spans="12:22" ht="15.75" thickBot="1">
      <c r="L86" s="313"/>
      <c r="M86" s="16" t="s">
        <v>220</v>
      </c>
      <c r="N86" s="16" t="s">
        <v>660</v>
      </c>
      <c r="O86" s="204" t="s">
        <v>660</v>
      </c>
      <c r="P86" s="204"/>
      <c r="Q86" s="16" t="s">
        <v>660</v>
      </c>
      <c r="R86" s="16" t="s">
        <v>660</v>
      </c>
      <c r="S86" s="16" t="s">
        <v>660</v>
      </c>
      <c r="T86" s="16"/>
      <c r="U86" s="16"/>
      <c r="V86" s="16"/>
    </row>
    <row r="87" spans="12:22" ht="15.75" thickBot="1">
      <c r="L87" s="313"/>
      <c r="M87" s="15" t="s">
        <v>232</v>
      </c>
      <c r="N87" s="15" t="s">
        <v>660</v>
      </c>
      <c r="O87" s="86"/>
      <c r="P87" s="86"/>
      <c r="Q87" s="15"/>
      <c r="R87" s="15"/>
      <c r="S87" s="15"/>
      <c r="T87" s="15"/>
      <c r="U87" s="15"/>
      <c r="V87" s="15"/>
    </row>
    <row r="88" spans="12:22" ht="15.75" thickBot="1">
      <c r="L88" s="313"/>
      <c r="M88" s="15" t="s">
        <v>318</v>
      </c>
      <c r="N88" s="15" t="s">
        <v>660</v>
      </c>
      <c r="O88" s="86" t="s">
        <v>660</v>
      </c>
      <c r="P88" s="86"/>
      <c r="Q88" s="16"/>
      <c r="R88" s="16"/>
      <c r="S88" s="16"/>
      <c r="T88" s="16"/>
      <c r="U88" s="16"/>
      <c r="V88" s="16"/>
    </row>
    <row r="89" spans="12:22" ht="15.75" thickBot="1">
      <c r="L89" s="313"/>
      <c r="M89" s="15" t="s">
        <v>319</v>
      </c>
      <c r="N89" s="15" t="s">
        <v>660</v>
      </c>
      <c r="O89" s="86" t="s">
        <v>660</v>
      </c>
      <c r="P89" s="86"/>
      <c r="Q89" s="16"/>
      <c r="R89" s="16"/>
      <c r="S89" s="16"/>
      <c r="T89" s="16"/>
      <c r="U89" s="16"/>
      <c r="V89" s="16"/>
    </row>
    <row r="90" spans="12:22" ht="15.75" thickBot="1">
      <c r="L90" s="314"/>
      <c r="M90" s="15" t="s">
        <v>320</v>
      </c>
      <c r="N90" s="15" t="s">
        <v>660</v>
      </c>
      <c r="O90" s="86" t="s">
        <v>660</v>
      </c>
      <c r="P90" s="86"/>
      <c r="Q90" s="16"/>
      <c r="R90" s="16"/>
      <c r="S90" s="16"/>
      <c r="T90" s="16"/>
      <c r="U90" s="16"/>
      <c r="V90" s="16"/>
    </row>
    <row r="91" spans="12:22" ht="15.75" thickBot="1">
      <c r="L91" s="308" t="s">
        <v>221</v>
      </c>
      <c r="M91" s="274" t="s">
        <v>222</v>
      </c>
      <c r="N91" s="274" t="s">
        <v>660</v>
      </c>
      <c r="O91" s="274" t="s">
        <v>660</v>
      </c>
      <c r="P91" s="274"/>
      <c r="Q91" s="274" t="s">
        <v>660</v>
      </c>
      <c r="R91" s="274" t="s">
        <v>660</v>
      </c>
      <c r="S91" s="274" t="s">
        <v>660</v>
      </c>
      <c r="T91" s="274"/>
      <c r="U91" s="274"/>
      <c r="V91" s="274"/>
    </row>
    <row r="92" spans="12:22" ht="15.75" thickBot="1">
      <c r="L92" s="309"/>
      <c r="M92" s="101" t="s">
        <v>225</v>
      </c>
      <c r="N92" s="101" t="s">
        <v>660</v>
      </c>
      <c r="O92" s="101" t="s">
        <v>662</v>
      </c>
      <c r="P92" s="101"/>
      <c r="Q92" s="101"/>
      <c r="R92" s="101"/>
      <c r="S92" s="101"/>
      <c r="T92" s="101"/>
      <c r="U92" s="101"/>
      <c r="V92" s="101"/>
    </row>
    <row r="93" spans="12:22" ht="15.75" thickBot="1">
      <c r="L93" s="309"/>
      <c r="M93" s="101" t="s">
        <v>227</v>
      </c>
      <c r="N93" s="101" t="s">
        <v>660</v>
      </c>
      <c r="O93" s="101"/>
      <c r="P93" s="101"/>
      <c r="Q93" s="101"/>
      <c r="R93" s="101"/>
      <c r="S93" s="101"/>
      <c r="T93" s="101"/>
      <c r="U93" s="101"/>
      <c r="V93" s="101"/>
    </row>
    <row r="94" spans="12:22" ht="15.75" thickBot="1">
      <c r="L94" s="309"/>
      <c r="M94" s="274" t="s">
        <v>218</v>
      </c>
      <c r="N94" s="274" t="s">
        <v>660</v>
      </c>
      <c r="O94" s="274" t="s">
        <v>660</v>
      </c>
      <c r="P94" s="274" t="s">
        <v>660</v>
      </c>
      <c r="Q94" s="274" t="s">
        <v>660</v>
      </c>
      <c r="R94" s="274" t="s">
        <v>660</v>
      </c>
      <c r="S94" s="274" t="s">
        <v>660</v>
      </c>
      <c r="T94" s="274"/>
      <c r="U94" s="274"/>
      <c r="V94" s="274"/>
    </row>
    <row r="95" spans="12:22" ht="15.75" thickBot="1">
      <c r="L95" s="309"/>
      <c r="M95" s="101" t="s">
        <v>229</v>
      </c>
      <c r="N95" s="101" t="s">
        <v>660</v>
      </c>
      <c r="O95" s="101"/>
      <c r="P95" s="101"/>
      <c r="Q95" s="101"/>
      <c r="R95" s="101"/>
      <c r="S95" s="101"/>
      <c r="T95" s="101"/>
      <c r="U95" s="101"/>
      <c r="V95" s="101"/>
    </row>
    <row r="96" spans="12:22" ht="15.75" thickBot="1">
      <c r="L96" s="312" t="s">
        <v>663</v>
      </c>
      <c r="M96" s="15" t="s">
        <v>228</v>
      </c>
      <c r="N96" s="15" t="s">
        <v>660</v>
      </c>
      <c r="O96" s="15"/>
      <c r="P96" s="15"/>
      <c r="Q96" s="15"/>
      <c r="R96" s="15"/>
      <c r="S96" s="15"/>
      <c r="T96" s="15"/>
      <c r="U96" s="15"/>
      <c r="V96" s="15"/>
    </row>
    <row r="97" spans="12:22" ht="15.75" thickBot="1">
      <c r="L97" s="313"/>
      <c r="M97" s="15" t="s">
        <v>233</v>
      </c>
      <c r="N97" s="15" t="s">
        <v>660</v>
      </c>
      <c r="O97" s="15"/>
      <c r="P97" s="15"/>
      <c r="Q97" s="15"/>
      <c r="R97" s="15"/>
      <c r="S97" s="15"/>
      <c r="T97" s="15"/>
      <c r="U97" s="15"/>
      <c r="V97" s="15"/>
    </row>
    <row r="98" spans="12:22" ht="15.75" thickBot="1">
      <c r="L98" s="313"/>
      <c r="M98" s="16" t="s">
        <v>224</v>
      </c>
      <c r="N98" s="16" t="s">
        <v>660</v>
      </c>
      <c r="O98" s="16" t="s">
        <v>660</v>
      </c>
      <c r="P98" s="16"/>
      <c r="Q98" s="16" t="s">
        <v>660</v>
      </c>
      <c r="R98" s="16" t="s">
        <v>660</v>
      </c>
      <c r="S98" s="16" t="s">
        <v>660</v>
      </c>
      <c r="T98" s="16"/>
      <c r="U98" s="16"/>
      <c r="V98" s="16"/>
    </row>
  </sheetData>
  <mergeCells count="30">
    <mergeCell ref="L62:L66"/>
    <mergeCell ref="L67:L82"/>
    <mergeCell ref="L83:L90"/>
    <mergeCell ref="L91:L95"/>
    <mergeCell ref="L96:L98"/>
    <mergeCell ref="L1:N1"/>
    <mergeCell ref="L56:L61"/>
    <mergeCell ref="L9:L12"/>
    <mergeCell ref="L13:L16"/>
    <mergeCell ref="L17:L19"/>
    <mergeCell ref="L20:L21"/>
    <mergeCell ref="L22:L25"/>
    <mergeCell ref="L26:L29"/>
    <mergeCell ref="L30:L34"/>
    <mergeCell ref="L35:L38"/>
    <mergeCell ref="L39:L40"/>
    <mergeCell ref="L41:L45"/>
    <mergeCell ref="L4:L8"/>
    <mergeCell ref="S2:S3"/>
    <mergeCell ref="T2:T3"/>
    <mergeCell ref="U2:U3"/>
    <mergeCell ref="V2:V3"/>
    <mergeCell ref="L46:L55"/>
    <mergeCell ref="N2:N3"/>
    <mergeCell ref="O2:O3"/>
    <mergeCell ref="P2:P3"/>
    <mergeCell ref="Q2:Q3"/>
    <mergeCell ref="R2:R3"/>
    <mergeCell ref="L2:L3"/>
    <mergeCell ref="M2:M3"/>
  </mergeCell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85D89-8B32-4D2E-8EC5-B1E0445BADAA}">
  <dimension ref="A1:T35"/>
  <sheetViews>
    <sheetView topLeftCell="A8" workbookViewId="0">
      <selection activeCell="A36" sqref="A36"/>
    </sheetView>
  </sheetViews>
  <sheetFormatPr defaultColWidth="8.85546875" defaultRowHeight="12"/>
  <cols>
    <col min="1" max="1" width="8.85546875" style="98"/>
    <col min="2" max="2" width="21.140625" style="98" bestFit="1" customWidth="1"/>
    <col min="3" max="3" width="14.7109375" style="98" customWidth="1"/>
    <col min="4" max="4" width="11.85546875" style="98" customWidth="1"/>
    <col min="5" max="8" width="8.85546875" style="98"/>
    <col min="9" max="9" width="9.42578125" style="98" bestFit="1" customWidth="1"/>
    <col min="10" max="11" width="8.85546875" style="98"/>
    <col min="12" max="12" width="12.28515625" style="98" customWidth="1"/>
    <col min="13" max="16384" width="8.85546875" style="98"/>
  </cols>
  <sheetData>
    <row r="1" spans="1:20">
      <c r="A1" s="315" t="s">
        <v>721</v>
      </c>
      <c r="B1" s="315"/>
      <c r="C1" s="315"/>
      <c r="D1" s="315"/>
      <c r="E1" s="315"/>
      <c r="F1" s="315"/>
      <c r="G1" s="315"/>
      <c r="H1" s="315"/>
      <c r="I1" s="315"/>
      <c r="J1" s="315"/>
    </row>
    <row r="2" spans="1:20">
      <c r="A2" s="316" t="s">
        <v>727</v>
      </c>
      <c r="B2" s="316"/>
      <c r="C2" s="316"/>
      <c r="D2" s="316"/>
      <c r="E2" s="316"/>
      <c r="F2" s="316"/>
      <c r="G2" s="316"/>
      <c r="H2" s="316"/>
      <c r="I2" s="316"/>
      <c r="J2" s="316"/>
      <c r="K2" s="281"/>
      <c r="L2" s="281"/>
      <c r="M2" s="281"/>
      <c r="N2" s="281"/>
      <c r="O2" s="281"/>
      <c r="P2" s="281"/>
      <c r="Q2" s="281"/>
      <c r="R2" s="281"/>
      <c r="S2" s="281"/>
      <c r="T2" s="281"/>
    </row>
    <row r="3" spans="1:20" ht="12.75" thickBot="1">
      <c r="A3" s="254" t="s">
        <v>653</v>
      </c>
    </row>
    <row r="4" spans="1:20" ht="27.6" customHeight="1" thickBot="1">
      <c r="A4" s="352" t="s">
        <v>302</v>
      </c>
      <c r="B4" s="332" t="s">
        <v>321</v>
      </c>
      <c r="C4" s="95" t="s">
        <v>552</v>
      </c>
      <c r="D4" s="95" t="s">
        <v>551</v>
      </c>
      <c r="E4" s="215" t="s">
        <v>530</v>
      </c>
      <c r="F4" s="215" t="s">
        <v>304</v>
      </c>
      <c r="G4" s="215" t="s">
        <v>305</v>
      </c>
      <c r="H4" s="215" t="s">
        <v>729</v>
      </c>
      <c r="I4" s="215" t="s">
        <v>556</v>
      </c>
      <c r="J4" s="215" t="s">
        <v>538</v>
      </c>
      <c r="K4" s="270" t="s">
        <v>555</v>
      </c>
      <c r="L4" s="270" t="s">
        <v>554</v>
      </c>
    </row>
    <row r="5" spans="1:20" ht="15" customHeight="1" thickBot="1">
      <c r="A5" s="444"/>
      <c r="B5" s="445"/>
      <c r="C5" s="190" t="s">
        <v>480</v>
      </c>
      <c r="D5" s="214" t="s">
        <v>371</v>
      </c>
      <c r="E5" s="190" t="s">
        <v>29</v>
      </c>
      <c r="F5" s="190" t="s">
        <v>29</v>
      </c>
      <c r="G5" s="190" t="s">
        <v>29</v>
      </c>
      <c r="H5" s="190" t="s">
        <v>32</v>
      </c>
      <c r="I5" s="190" t="s">
        <v>532</v>
      </c>
      <c r="J5" s="190" t="s">
        <v>532</v>
      </c>
      <c r="K5" s="190" t="s">
        <v>553</v>
      </c>
      <c r="L5" s="214" t="s">
        <v>32</v>
      </c>
    </row>
    <row r="6" spans="1:20" ht="16.899999999999999" customHeight="1" thickBot="1">
      <c r="A6" s="446" t="s">
        <v>12</v>
      </c>
      <c r="B6" s="216" t="s">
        <v>544</v>
      </c>
      <c r="C6" s="92">
        <v>560</v>
      </c>
      <c r="D6" s="216">
        <v>0.5</v>
      </c>
      <c r="E6" s="92">
        <v>13</v>
      </c>
      <c r="F6" s="216">
        <v>96</v>
      </c>
      <c r="G6" s="300">
        <v>56.4</v>
      </c>
      <c r="H6" s="89">
        <f>G6/F6</f>
        <v>0.58750000000000002</v>
      </c>
      <c r="I6" s="10">
        <v>1.3</v>
      </c>
      <c r="J6" s="216">
        <v>2.2000000000000002</v>
      </c>
      <c r="K6" s="92" t="s">
        <v>32</v>
      </c>
      <c r="L6" s="267" t="s">
        <v>32</v>
      </c>
    </row>
    <row r="7" spans="1:20" ht="16.899999999999999" customHeight="1" thickBot="1">
      <c r="A7" s="440"/>
      <c r="B7" s="216" t="s">
        <v>322</v>
      </c>
      <c r="C7" s="92" t="s">
        <v>545</v>
      </c>
      <c r="D7" s="216">
        <v>0.2</v>
      </c>
      <c r="E7" s="92">
        <v>13</v>
      </c>
      <c r="F7" s="216">
        <v>96</v>
      </c>
      <c r="G7" s="300">
        <v>56.4</v>
      </c>
      <c r="H7" s="89">
        <f t="shared" ref="H7:H31" si="0">G7/F7</f>
        <v>0.58750000000000002</v>
      </c>
      <c r="I7" s="302">
        <v>0.12</v>
      </c>
      <c r="J7" s="216">
        <v>1.1200000000000001</v>
      </c>
      <c r="K7" s="92">
        <v>2.1</v>
      </c>
      <c r="L7" s="267">
        <f>I7/I6</f>
        <v>9.2307692307692299E-2</v>
      </c>
    </row>
    <row r="8" spans="1:20" ht="16.899999999999999" customHeight="1" thickBot="1">
      <c r="A8" s="362" t="s">
        <v>7</v>
      </c>
      <c r="B8" s="217" t="s">
        <v>323</v>
      </c>
      <c r="C8" s="218">
        <v>620</v>
      </c>
      <c r="D8" s="218">
        <v>0.2</v>
      </c>
      <c r="E8" s="218">
        <v>10</v>
      </c>
      <c r="F8" s="218">
        <v>76</v>
      </c>
      <c r="G8" s="218">
        <v>35</v>
      </c>
      <c r="H8" s="88">
        <f t="shared" si="0"/>
        <v>0.46052631578947367</v>
      </c>
      <c r="I8" s="217">
        <v>1.5</v>
      </c>
      <c r="J8" s="218" t="s">
        <v>324</v>
      </c>
      <c r="K8" s="218" t="s">
        <v>32</v>
      </c>
      <c r="L8" s="218" t="s">
        <v>32</v>
      </c>
    </row>
    <row r="9" spans="1:20" ht="16.899999999999999" customHeight="1" thickBot="1">
      <c r="A9" s="363"/>
      <c r="B9" s="217" t="s">
        <v>322</v>
      </c>
      <c r="C9" s="218">
        <v>455</v>
      </c>
      <c r="D9" s="218">
        <v>2</v>
      </c>
      <c r="E9" s="218">
        <v>10</v>
      </c>
      <c r="F9" s="218">
        <v>76</v>
      </c>
      <c r="G9" s="218">
        <v>35</v>
      </c>
      <c r="H9" s="88">
        <f t="shared" si="0"/>
        <v>0.46052631578947367</v>
      </c>
      <c r="I9" s="299">
        <v>0.14000000000000001</v>
      </c>
      <c r="J9" s="268">
        <v>0.91</v>
      </c>
      <c r="K9" s="218">
        <v>3.15</v>
      </c>
      <c r="L9" s="268">
        <f>I9/I8</f>
        <v>9.3333333333333338E-2</v>
      </c>
    </row>
    <row r="10" spans="1:20" ht="16.899999999999999" customHeight="1" thickBot="1">
      <c r="A10" s="438" t="s">
        <v>234</v>
      </c>
      <c r="B10" s="220" t="s">
        <v>544</v>
      </c>
      <c r="C10" s="92">
        <v>1367</v>
      </c>
      <c r="D10" s="216">
        <v>0.3</v>
      </c>
      <c r="E10" s="92">
        <v>3</v>
      </c>
      <c r="F10" s="216">
        <v>3</v>
      </c>
      <c r="G10" s="300">
        <v>0</v>
      </c>
      <c r="H10" s="136">
        <f t="shared" si="0"/>
        <v>0</v>
      </c>
      <c r="I10" s="10">
        <v>0.3</v>
      </c>
      <c r="J10" s="216">
        <v>1.4</v>
      </c>
      <c r="K10" s="92" t="s">
        <v>32</v>
      </c>
      <c r="L10" s="267" t="s">
        <v>32</v>
      </c>
    </row>
    <row r="11" spans="1:20" ht="16.899999999999999" customHeight="1" thickBot="1">
      <c r="A11" s="439"/>
      <c r="B11" s="221" t="s">
        <v>325</v>
      </c>
      <c r="C11" s="92">
        <v>1367</v>
      </c>
      <c r="D11" s="216">
        <v>3</v>
      </c>
      <c r="E11" s="92">
        <v>3</v>
      </c>
      <c r="F11" s="216">
        <v>3</v>
      </c>
      <c r="G11" s="300">
        <v>0</v>
      </c>
      <c r="H11" s="136">
        <f t="shared" si="0"/>
        <v>0</v>
      </c>
      <c r="I11" s="302">
        <v>0.2</v>
      </c>
      <c r="J11" s="267">
        <v>1.1499999999999999</v>
      </c>
      <c r="K11" s="92">
        <v>4</v>
      </c>
      <c r="L11" s="267">
        <f>I11/$I$12</f>
        <v>0.2</v>
      </c>
    </row>
    <row r="12" spans="1:20" ht="16.899999999999999" customHeight="1" thickBot="1">
      <c r="A12" s="439"/>
      <c r="B12" s="222" t="s">
        <v>326</v>
      </c>
      <c r="C12" s="92">
        <v>1367</v>
      </c>
      <c r="D12" s="216">
        <v>6</v>
      </c>
      <c r="E12" s="92">
        <v>3</v>
      </c>
      <c r="F12" s="216">
        <v>3</v>
      </c>
      <c r="G12" s="300">
        <v>0</v>
      </c>
      <c r="H12" s="136">
        <f t="shared" si="0"/>
        <v>0</v>
      </c>
      <c r="I12" s="10">
        <v>1</v>
      </c>
      <c r="J12" s="267">
        <v>3.32</v>
      </c>
      <c r="K12" s="92">
        <v>2.8</v>
      </c>
      <c r="L12" s="267">
        <f t="shared" ref="L12:L14" si="1">I12/$I$12</f>
        <v>1</v>
      </c>
    </row>
    <row r="13" spans="1:20" ht="16.899999999999999" customHeight="1" thickBot="1">
      <c r="A13" s="439"/>
      <c r="B13" s="220" t="s">
        <v>327</v>
      </c>
      <c r="C13" s="92">
        <v>1367</v>
      </c>
      <c r="D13" s="216">
        <v>3</v>
      </c>
      <c r="E13" s="92">
        <v>3</v>
      </c>
      <c r="F13" s="216">
        <v>3</v>
      </c>
      <c r="G13" s="300">
        <v>0</v>
      </c>
      <c r="H13" s="136">
        <f t="shared" si="0"/>
        <v>0</v>
      </c>
      <c r="I13" s="302">
        <v>0.3</v>
      </c>
      <c r="J13" s="267">
        <v>1.25</v>
      </c>
      <c r="K13" s="92">
        <v>5.5</v>
      </c>
      <c r="L13" s="267">
        <f t="shared" si="1"/>
        <v>0.3</v>
      </c>
    </row>
    <row r="14" spans="1:20" ht="16.899999999999999" customHeight="1" thickBot="1">
      <c r="A14" s="440"/>
      <c r="B14" s="222" t="s">
        <v>328</v>
      </c>
      <c r="C14" s="92">
        <v>12481</v>
      </c>
      <c r="D14" s="216">
        <v>0.2</v>
      </c>
      <c r="E14" s="92" t="s">
        <v>32</v>
      </c>
      <c r="F14" s="216">
        <v>3</v>
      </c>
      <c r="G14" s="300">
        <v>0</v>
      </c>
      <c r="H14" s="136">
        <f t="shared" si="0"/>
        <v>0</v>
      </c>
      <c r="I14" s="10">
        <v>0.2</v>
      </c>
      <c r="J14" s="267">
        <v>0.84</v>
      </c>
      <c r="K14" s="92">
        <v>2</v>
      </c>
      <c r="L14" s="267">
        <f t="shared" si="1"/>
        <v>0.2</v>
      </c>
    </row>
    <row r="15" spans="1:20" ht="16.899999999999999" customHeight="1" thickBot="1">
      <c r="A15" s="441" t="s">
        <v>226</v>
      </c>
      <c r="B15" s="217" t="s">
        <v>544</v>
      </c>
      <c r="C15" s="94">
        <v>1238</v>
      </c>
      <c r="D15" s="218">
        <v>0.2</v>
      </c>
      <c r="E15" s="269">
        <v>4.9000000000000004</v>
      </c>
      <c r="F15" s="218">
        <v>25</v>
      </c>
      <c r="G15" s="218">
        <v>10</v>
      </c>
      <c r="H15" s="88">
        <f t="shared" si="0"/>
        <v>0.4</v>
      </c>
      <c r="I15" s="217">
        <v>1.3</v>
      </c>
      <c r="J15" s="218">
        <v>2.2000000000000002</v>
      </c>
      <c r="K15" s="218">
        <v>2.5</v>
      </c>
      <c r="L15" s="218" t="s">
        <v>32</v>
      </c>
    </row>
    <row r="16" spans="1:20" ht="16.899999999999999" customHeight="1" thickBot="1">
      <c r="A16" s="442"/>
      <c r="B16" s="217" t="s">
        <v>329</v>
      </c>
      <c r="C16" s="94">
        <v>1237</v>
      </c>
      <c r="D16" s="218">
        <v>2</v>
      </c>
      <c r="E16" s="269">
        <v>4.9000000000000004</v>
      </c>
      <c r="F16" s="218">
        <v>25</v>
      </c>
      <c r="G16" s="218">
        <v>10</v>
      </c>
      <c r="H16" s="88">
        <f t="shared" si="0"/>
        <v>0.4</v>
      </c>
      <c r="I16" s="299">
        <v>1.1000000000000001</v>
      </c>
      <c r="J16" s="268">
        <v>3</v>
      </c>
      <c r="K16" s="218">
        <v>3</v>
      </c>
      <c r="L16" s="268">
        <f>I16/$I$17</f>
        <v>0.6470588235294118</v>
      </c>
    </row>
    <row r="17" spans="1:12" ht="16.899999999999999" customHeight="1" thickBot="1">
      <c r="A17" s="442"/>
      <c r="B17" s="217" t="s">
        <v>325</v>
      </c>
      <c r="C17" s="94">
        <v>1237</v>
      </c>
      <c r="D17" s="218">
        <v>3</v>
      </c>
      <c r="E17" s="269">
        <v>4.9000000000000004</v>
      </c>
      <c r="F17" s="218">
        <v>25</v>
      </c>
      <c r="G17" s="218">
        <v>10</v>
      </c>
      <c r="H17" s="88">
        <f t="shared" si="0"/>
        <v>0.4</v>
      </c>
      <c r="I17" s="217">
        <v>1.7</v>
      </c>
      <c r="J17" s="218">
        <v>3.32</v>
      </c>
      <c r="K17" s="218">
        <v>5.2</v>
      </c>
      <c r="L17" s="268">
        <f t="shared" ref="L17:L23" si="2">I17/$I$17</f>
        <v>1</v>
      </c>
    </row>
    <row r="18" spans="1:12" ht="16.899999999999999" customHeight="1" thickBot="1">
      <c r="A18" s="442"/>
      <c r="B18" s="217" t="s">
        <v>326</v>
      </c>
      <c r="C18" s="94">
        <v>1237</v>
      </c>
      <c r="D18" s="218">
        <v>6</v>
      </c>
      <c r="E18" s="269">
        <v>4.9000000000000004</v>
      </c>
      <c r="F18" s="218">
        <v>25</v>
      </c>
      <c r="G18" s="218">
        <v>10</v>
      </c>
      <c r="H18" s="88">
        <f t="shared" si="0"/>
        <v>0.4</v>
      </c>
      <c r="I18" s="299">
        <v>1.7</v>
      </c>
      <c r="J18" s="268">
        <v>3.32</v>
      </c>
      <c r="K18" s="218">
        <v>4.5999999999999996</v>
      </c>
      <c r="L18" s="268">
        <f t="shared" si="2"/>
        <v>1</v>
      </c>
    </row>
    <row r="19" spans="1:12" ht="16.899999999999999" customHeight="1" thickBot="1">
      <c r="A19" s="442"/>
      <c r="B19" s="223" t="s">
        <v>330</v>
      </c>
      <c r="C19" s="94">
        <v>1237</v>
      </c>
      <c r="D19" s="218">
        <v>2</v>
      </c>
      <c r="E19" s="269">
        <v>4.9000000000000004</v>
      </c>
      <c r="F19" s="218">
        <v>25</v>
      </c>
      <c r="G19" s="218">
        <v>10</v>
      </c>
      <c r="H19" s="88">
        <f t="shared" si="0"/>
        <v>0.4</v>
      </c>
      <c r="I19" s="217">
        <v>1.6</v>
      </c>
      <c r="J19" s="218">
        <v>3.27</v>
      </c>
      <c r="K19" s="218">
        <v>4.9000000000000004</v>
      </c>
      <c r="L19" s="268">
        <f t="shared" si="2"/>
        <v>0.94117647058823539</v>
      </c>
    </row>
    <row r="20" spans="1:12" ht="16.899999999999999" customHeight="1" thickBot="1">
      <c r="A20" s="442"/>
      <c r="B20" s="224" t="s">
        <v>327</v>
      </c>
      <c r="C20" s="94">
        <v>1237</v>
      </c>
      <c r="D20" s="218">
        <v>3.5</v>
      </c>
      <c r="E20" s="269">
        <v>4.9000000000000004</v>
      </c>
      <c r="F20" s="218">
        <v>25</v>
      </c>
      <c r="G20" s="218">
        <v>10</v>
      </c>
      <c r="H20" s="88">
        <f t="shared" si="0"/>
        <v>0.4</v>
      </c>
      <c r="I20" s="299">
        <v>1.1000000000000001</v>
      </c>
      <c r="J20" s="268">
        <v>3.49</v>
      </c>
      <c r="K20" s="218">
        <v>6.7</v>
      </c>
      <c r="L20" s="268">
        <f t="shared" si="2"/>
        <v>0.6470588235294118</v>
      </c>
    </row>
    <row r="21" spans="1:12" ht="16.899999999999999" customHeight="1" thickBot="1">
      <c r="A21" s="442"/>
      <c r="B21" s="225" t="s">
        <v>331</v>
      </c>
      <c r="C21" s="94" t="s">
        <v>546</v>
      </c>
      <c r="D21" s="218">
        <v>0.5</v>
      </c>
      <c r="E21" s="269">
        <v>4.9000000000000004</v>
      </c>
      <c r="F21" s="218">
        <v>25</v>
      </c>
      <c r="G21" s="218">
        <v>10</v>
      </c>
      <c r="H21" s="88">
        <f t="shared" si="0"/>
        <v>0.4</v>
      </c>
      <c r="I21" s="217" t="s">
        <v>547</v>
      </c>
      <c r="J21" s="218">
        <v>2.73</v>
      </c>
      <c r="K21" s="218" t="s">
        <v>32</v>
      </c>
      <c r="L21" s="268" t="s">
        <v>332</v>
      </c>
    </row>
    <row r="22" spans="1:12" ht="16.899999999999999" customHeight="1" thickBot="1">
      <c r="A22" s="442"/>
      <c r="B22" s="217" t="s">
        <v>328</v>
      </c>
      <c r="C22" s="94" t="s">
        <v>333</v>
      </c>
      <c r="D22" s="218">
        <v>0.6</v>
      </c>
      <c r="E22" s="269" t="s">
        <v>32</v>
      </c>
      <c r="F22" s="218">
        <v>25</v>
      </c>
      <c r="G22" s="218">
        <v>10</v>
      </c>
      <c r="H22" s="88">
        <f t="shared" si="0"/>
        <v>0.4</v>
      </c>
      <c r="I22" s="299">
        <v>2.6</v>
      </c>
      <c r="J22" s="268" t="s">
        <v>32</v>
      </c>
      <c r="K22" s="218" t="s">
        <v>32</v>
      </c>
      <c r="L22" s="268">
        <f>I22/$I$17</f>
        <v>1.5294117647058825</v>
      </c>
    </row>
    <row r="23" spans="1:12" ht="16.899999999999999" customHeight="1" thickBot="1">
      <c r="A23" s="443"/>
      <c r="B23" s="217" t="s">
        <v>322</v>
      </c>
      <c r="C23" s="94" t="s">
        <v>548</v>
      </c>
      <c r="D23" s="218">
        <v>0.5</v>
      </c>
      <c r="E23" s="269">
        <v>4.9000000000000004</v>
      </c>
      <c r="F23" s="218">
        <v>25</v>
      </c>
      <c r="G23" s="218">
        <v>10</v>
      </c>
      <c r="H23" s="88">
        <f t="shared" si="0"/>
        <v>0.4</v>
      </c>
      <c r="I23" s="217">
        <v>0.1</v>
      </c>
      <c r="J23" s="218">
        <v>0.75</v>
      </c>
      <c r="K23" s="218">
        <v>6.36</v>
      </c>
      <c r="L23" s="268">
        <f t="shared" si="2"/>
        <v>5.8823529411764712E-2</v>
      </c>
    </row>
    <row r="24" spans="1:12" ht="16.899999999999999" customHeight="1" thickBot="1">
      <c r="A24" s="438" t="s">
        <v>223</v>
      </c>
      <c r="B24" s="220" t="s">
        <v>544</v>
      </c>
      <c r="C24" s="92">
        <v>650</v>
      </c>
      <c r="D24" s="216">
        <v>0.1</v>
      </c>
      <c r="E24" s="92">
        <v>8.8000000000000007</v>
      </c>
      <c r="F24" s="216">
        <v>73</v>
      </c>
      <c r="G24" s="301">
        <v>36.6</v>
      </c>
      <c r="H24" s="89">
        <f t="shared" si="0"/>
        <v>0.50136986301369868</v>
      </c>
      <c r="I24" s="10">
        <v>1.3</v>
      </c>
      <c r="J24" s="216">
        <v>2</v>
      </c>
      <c r="K24" s="92">
        <v>0.7</v>
      </c>
      <c r="L24" s="267" t="s">
        <v>32</v>
      </c>
    </row>
    <row r="25" spans="1:12" ht="16.899999999999999" customHeight="1" thickBot="1">
      <c r="A25" s="439"/>
      <c r="B25" s="221" t="s">
        <v>329</v>
      </c>
      <c r="C25" s="92">
        <v>650</v>
      </c>
      <c r="D25" s="216">
        <v>2</v>
      </c>
      <c r="E25" s="92">
        <v>8.8000000000000007</v>
      </c>
      <c r="F25" s="216">
        <v>73</v>
      </c>
      <c r="G25" s="301">
        <v>36.6</v>
      </c>
      <c r="H25" s="89">
        <f t="shared" si="0"/>
        <v>0.50136986301369868</v>
      </c>
      <c r="I25" s="302">
        <v>2</v>
      </c>
      <c r="J25" s="267" t="s">
        <v>32</v>
      </c>
      <c r="K25" s="92">
        <v>0.1</v>
      </c>
      <c r="L25" s="267">
        <f t="shared" ref="L25:L31" si="3">I25/$I$26</f>
        <v>1.25</v>
      </c>
    </row>
    <row r="26" spans="1:12" ht="16.899999999999999" customHeight="1" thickBot="1">
      <c r="A26" s="439"/>
      <c r="B26" s="221" t="s">
        <v>325</v>
      </c>
      <c r="C26" s="92">
        <v>650</v>
      </c>
      <c r="D26" s="216">
        <v>3.5</v>
      </c>
      <c r="E26" s="92">
        <v>8.8000000000000007</v>
      </c>
      <c r="F26" s="216">
        <v>73</v>
      </c>
      <c r="G26" s="301">
        <v>36.6</v>
      </c>
      <c r="H26" s="89">
        <f t="shared" si="0"/>
        <v>0.50136986301369868</v>
      </c>
      <c r="I26" s="10">
        <v>1.6</v>
      </c>
      <c r="J26" s="267">
        <v>3.5</v>
      </c>
      <c r="K26" s="92">
        <v>5</v>
      </c>
      <c r="L26" s="267">
        <f t="shared" si="3"/>
        <v>1</v>
      </c>
    </row>
    <row r="27" spans="1:12" ht="16.899999999999999" customHeight="1" thickBot="1">
      <c r="A27" s="439"/>
      <c r="B27" s="222" t="s">
        <v>326</v>
      </c>
      <c r="C27" s="92">
        <v>650</v>
      </c>
      <c r="D27" s="216">
        <v>6</v>
      </c>
      <c r="E27" s="92">
        <v>8.8000000000000007</v>
      </c>
      <c r="F27" s="216">
        <v>73</v>
      </c>
      <c r="G27" s="301">
        <v>36.6</v>
      </c>
      <c r="H27" s="89">
        <f t="shared" si="0"/>
        <v>0.50136986301369868</v>
      </c>
      <c r="I27" s="302">
        <v>1.6</v>
      </c>
      <c r="J27" s="267">
        <v>3.75</v>
      </c>
      <c r="K27" s="92">
        <v>2.7</v>
      </c>
      <c r="L27" s="267">
        <f t="shared" si="3"/>
        <v>1</v>
      </c>
    </row>
    <row r="28" spans="1:12" ht="16.899999999999999" customHeight="1" thickBot="1">
      <c r="A28" s="439"/>
      <c r="B28" s="216" t="s">
        <v>330</v>
      </c>
      <c r="C28" s="92">
        <v>650</v>
      </c>
      <c r="D28" s="216">
        <v>3.5</v>
      </c>
      <c r="E28" s="92">
        <v>8.8000000000000007</v>
      </c>
      <c r="F28" s="216">
        <v>73</v>
      </c>
      <c r="G28" s="301">
        <v>36.6</v>
      </c>
      <c r="H28" s="89">
        <f t="shared" si="0"/>
        <v>0.50136986301369868</v>
      </c>
      <c r="I28" s="10">
        <v>1.5</v>
      </c>
      <c r="J28" s="267" t="s">
        <v>32</v>
      </c>
      <c r="K28" s="92">
        <v>0.2</v>
      </c>
      <c r="L28" s="267">
        <f t="shared" si="3"/>
        <v>0.9375</v>
      </c>
    </row>
    <row r="29" spans="1:12" ht="16.899999999999999" customHeight="1" thickBot="1">
      <c r="A29" s="439"/>
      <c r="B29" s="220" t="s">
        <v>327</v>
      </c>
      <c r="C29" s="92">
        <v>650</v>
      </c>
      <c r="D29" s="216">
        <v>4</v>
      </c>
      <c r="E29" s="92">
        <v>8.8000000000000007</v>
      </c>
      <c r="F29" s="216">
        <v>73</v>
      </c>
      <c r="G29" s="301">
        <v>36.6</v>
      </c>
      <c r="H29" s="89">
        <f t="shared" si="0"/>
        <v>0.50136986301369868</v>
      </c>
      <c r="I29" s="10">
        <v>1.6</v>
      </c>
      <c r="J29" s="216">
        <v>4</v>
      </c>
      <c r="K29" s="92">
        <v>3.6</v>
      </c>
      <c r="L29" s="267">
        <f t="shared" si="3"/>
        <v>1</v>
      </c>
    </row>
    <row r="30" spans="1:12" ht="16.899999999999999" customHeight="1" thickBot="1">
      <c r="A30" s="439"/>
      <c r="B30" s="222" t="s">
        <v>331</v>
      </c>
      <c r="C30" s="92" t="s">
        <v>549</v>
      </c>
      <c r="D30" s="216">
        <v>0.2</v>
      </c>
      <c r="E30" s="92">
        <v>8.8000000000000007</v>
      </c>
      <c r="F30" s="216">
        <v>73</v>
      </c>
      <c r="G30" s="301">
        <v>36.6</v>
      </c>
      <c r="H30" s="89">
        <f t="shared" si="0"/>
        <v>0.50136986301369868</v>
      </c>
      <c r="I30" s="302" t="s">
        <v>550</v>
      </c>
      <c r="J30" s="267">
        <v>0.6</v>
      </c>
      <c r="K30" s="92">
        <v>3.6</v>
      </c>
      <c r="L30" s="267" t="s">
        <v>334</v>
      </c>
    </row>
    <row r="31" spans="1:12" ht="16.899999999999999" customHeight="1" thickBot="1">
      <c r="A31" s="440"/>
      <c r="B31" s="216" t="s">
        <v>328</v>
      </c>
      <c r="C31" s="92">
        <v>650</v>
      </c>
      <c r="D31" s="216">
        <v>0.8</v>
      </c>
      <c r="E31" s="92" t="s">
        <v>32</v>
      </c>
      <c r="F31" s="216">
        <v>73</v>
      </c>
      <c r="G31" s="301">
        <v>36.6</v>
      </c>
      <c r="H31" s="89">
        <f t="shared" si="0"/>
        <v>0.50136986301369868</v>
      </c>
      <c r="I31" s="10">
        <v>0.7</v>
      </c>
      <c r="J31" s="267">
        <v>2.48</v>
      </c>
      <c r="K31" s="92" t="s">
        <v>32</v>
      </c>
      <c r="L31" s="267">
        <f t="shared" si="3"/>
        <v>0.43749999999999994</v>
      </c>
    </row>
    <row r="32" spans="1:12">
      <c r="A32" s="226" t="s">
        <v>731</v>
      </c>
      <c r="E32" s="150"/>
      <c r="F32" s="150"/>
      <c r="G32" s="150"/>
      <c r="H32" s="150"/>
      <c r="I32" s="150"/>
      <c r="J32" s="150"/>
      <c r="K32" s="150"/>
      <c r="L32" s="150"/>
    </row>
    <row r="33" spans="1:12">
      <c r="A33" s="226" t="s">
        <v>732</v>
      </c>
      <c r="E33" s="150"/>
      <c r="F33" s="150"/>
      <c r="G33" s="150"/>
      <c r="H33" s="150"/>
      <c r="I33" s="150"/>
      <c r="J33" s="150"/>
      <c r="K33" s="150"/>
      <c r="L33" s="150"/>
    </row>
    <row r="34" spans="1:12">
      <c r="A34" s="226" t="s">
        <v>733</v>
      </c>
      <c r="E34" s="150"/>
      <c r="F34" s="150"/>
      <c r="G34" s="150"/>
      <c r="H34" s="150"/>
      <c r="I34" s="150"/>
      <c r="J34" s="150"/>
      <c r="K34" s="150"/>
      <c r="L34" s="150"/>
    </row>
    <row r="35" spans="1:12">
      <c r="A35" s="226" t="s">
        <v>734</v>
      </c>
    </row>
  </sheetData>
  <mergeCells count="9">
    <mergeCell ref="A1:J1"/>
    <mergeCell ref="A2:J2"/>
    <mergeCell ref="A10:A14"/>
    <mergeCell ref="A15:A23"/>
    <mergeCell ref="A24:A31"/>
    <mergeCell ref="A4:A5"/>
    <mergeCell ref="B4:B5"/>
    <mergeCell ref="A6:A7"/>
    <mergeCell ref="A8:A9"/>
  </mergeCells>
  <conditionalFormatting sqref="E32:G32 J32:K32">
    <cfRule type="colorScale" priority="35">
      <colorScale>
        <cfvo type="min"/>
        <cfvo type="percentile" val="50"/>
        <cfvo type="max"/>
        <color rgb="FF63BE7B"/>
        <color rgb="FFFFEB84"/>
        <color rgb="FFF8696B"/>
      </colorScale>
    </cfRule>
  </conditionalFormatting>
  <conditionalFormatting sqref="E32:G32">
    <cfRule type="cellIs" dxfId="16" priority="7" operator="equal">
      <formula>"-"</formula>
    </cfRule>
    <cfRule type="cellIs" dxfId="15" priority="8" operator="equal">
      <formula>"b"</formula>
    </cfRule>
    <cfRule type="cellIs" dxfId="14" priority="9" operator="equal">
      <formula>"x"</formula>
    </cfRule>
    <cfRule type="cellIs" dxfId="13" priority="10" operator="equal">
      <formula>"o"</formula>
    </cfRule>
    <cfRule type="cellIs" dxfId="12" priority="11" operator="equal">
      <formula>"v"</formula>
    </cfRule>
  </conditionalFormatting>
  <conditionalFormatting sqref="E34:G34 J34:K34">
    <cfRule type="colorScale" priority="33">
      <colorScale>
        <cfvo type="min"/>
        <cfvo type="percentile" val="50"/>
        <cfvo type="max"/>
        <color rgb="FF63BE7B"/>
        <color rgb="FFFFEB84"/>
        <color rgb="FFF8696B"/>
      </colorScale>
    </cfRule>
  </conditionalFormatting>
  <conditionalFormatting sqref="E34:G34">
    <cfRule type="cellIs" dxfId="11" priority="12" operator="equal">
      <formula>"-"</formula>
    </cfRule>
    <cfRule type="cellIs" dxfId="10" priority="13" operator="equal">
      <formula>"b"</formula>
    </cfRule>
    <cfRule type="cellIs" dxfId="9" priority="14" operator="equal">
      <formula>"x"</formula>
    </cfRule>
    <cfRule type="cellIs" dxfId="8" priority="15" operator="equal">
      <formula>"o"</formula>
    </cfRule>
    <cfRule type="cellIs" dxfId="7" priority="16" operator="equal">
      <formula>"v"</formula>
    </cfRule>
    <cfRule type="colorScale" priority="34">
      <colorScale>
        <cfvo type="min"/>
        <cfvo type="percentile" val="50"/>
        <cfvo type="max"/>
        <color rgb="FF63BE7B"/>
        <color rgb="FFFFEB84"/>
        <color rgb="FFF8696B"/>
      </colorScale>
    </cfRule>
  </conditionalFormatting>
  <conditionalFormatting sqref="E33:K33 J34:K34 L32:L34">
    <cfRule type="colorScale" priority="36">
      <colorScale>
        <cfvo type="min"/>
        <cfvo type="percentile" val="50"/>
        <cfvo type="max"/>
        <color rgb="FF63BE7B"/>
        <color rgb="FFFFEB84"/>
        <color rgb="FFF8696B"/>
      </colorScale>
    </cfRule>
  </conditionalFormatting>
  <conditionalFormatting sqref="E32:L34">
    <cfRule type="cellIs" dxfId="6" priority="2" operator="equal">
      <formula>"-"</formula>
    </cfRule>
    <cfRule type="cellIs" dxfId="5" priority="3" operator="equal">
      <formula>"n"</formula>
    </cfRule>
    <cfRule type="cellIs" dxfId="4" priority="4" operator="equal">
      <formula>"x"</formula>
    </cfRule>
    <cfRule type="cellIs" dxfId="3" priority="5" operator="equal">
      <formula>"f"</formula>
    </cfRule>
    <cfRule type="cellIs" dxfId="2" priority="6" operator="equal">
      <formula>"v"</formula>
    </cfRule>
    <cfRule type="cellIs" dxfId="1" priority="18" operator="equal">
      <formula>"b"</formula>
    </cfRule>
    <cfRule type="cellIs" dxfId="0" priority="22" operator="equal">
      <formula>"o"</formula>
    </cfRule>
  </conditionalFormatting>
  <conditionalFormatting sqref="H32:H34 L32">
    <cfRule type="colorScale" priority="29">
      <colorScale>
        <cfvo type="min"/>
        <cfvo type="percentile" val="50"/>
        <cfvo type="max"/>
        <color rgb="FF63BE7B"/>
        <color rgb="FFFFEB84"/>
        <color rgb="FFF8696B"/>
      </colorScale>
    </cfRule>
  </conditionalFormatting>
  <conditionalFormatting sqref="L32:L34">
    <cfRule type="colorScale" priority="27">
      <colorScale>
        <cfvo type="min"/>
        <cfvo type="percentile" val="50"/>
        <cfvo type="max"/>
        <color rgb="FF63BE7B"/>
        <color rgb="FFFFEB84"/>
        <color rgb="FFF8696B"/>
      </colorScale>
    </cfRule>
    <cfRule type="colorScale" priority="28">
      <colorScale>
        <cfvo type="min"/>
        <cfvo type="percentile" val="50"/>
        <cfvo type="max"/>
        <color rgb="FF63BE7B"/>
        <color rgb="FFFFEB84"/>
        <color rgb="FFF8696B"/>
      </colorScale>
    </cfRule>
  </conditionalFormatting>
  <conditionalFormatting sqref="L33">
    <cfRule type="colorScale" priority="1">
      <colorScale>
        <cfvo type="min"/>
        <cfvo type="percentile" val="50"/>
        <cfvo type="max"/>
        <color rgb="FF63BE7B"/>
        <color rgb="FFFFEB84"/>
        <color rgb="FFF8696B"/>
      </colorScale>
    </cfRule>
    <cfRule type="colorScale" priority="30">
      <colorScale>
        <cfvo type="min"/>
        <cfvo type="percentile" val="50"/>
        <cfvo type="max"/>
        <color rgb="FF63BE7B"/>
        <color rgb="FFFFEB84"/>
        <color rgb="FFF8696B"/>
      </colorScale>
    </cfRule>
    <cfRule type="colorScale" priority="31">
      <colorScale>
        <cfvo type="min"/>
        <cfvo type="percentile" val="50"/>
        <cfvo type="max"/>
        <color rgb="FF63BE7B"/>
        <color rgb="FFFFEB84"/>
        <color rgb="FFF8696B"/>
      </colorScale>
    </cfRule>
  </conditionalFormatting>
  <conditionalFormatting sqref="L34">
    <cfRule type="colorScale" priority="32">
      <colorScale>
        <cfvo type="min"/>
        <cfvo type="percentile" val="50"/>
        <cfvo type="max"/>
        <color rgb="FF63BE7B"/>
        <color rgb="FFFFEB84"/>
        <color rgb="FFF8696B"/>
      </colorScale>
    </cfRule>
  </conditionalFormatting>
  <hyperlinks>
    <hyperlink ref="A2" r:id="rId1" display="https://publicwiki.deltares.nl/download/attachments/226296305/11204950_TKI-MUSA_Laboratory_Experiments_Phase1AB_final_nosignatures.pdf?version=1&amp;modificationDate=1706280967043&amp;api=v2" xr:uid="{3E3C2F70-D167-454E-819C-D7801875881C}"/>
  </hyperlinks>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CE15D-E494-4127-A871-F5F3CCC91E12}">
  <dimension ref="A1:W46"/>
  <sheetViews>
    <sheetView topLeftCell="D1" workbookViewId="0">
      <selection activeCell="Q28" sqref="Q28"/>
    </sheetView>
  </sheetViews>
  <sheetFormatPr defaultColWidth="8.85546875" defaultRowHeight="12"/>
  <cols>
    <col min="1" max="1" width="8.85546875" style="98"/>
    <col min="2" max="2" width="14.7109375" style="98" customWidth="1"/>
    <col min="3" max="3" width="11.140625" style="98" customWidth="1"/>
    <col min="4" max="4" width="8.85546875" style="98"/>
    <col min="5" max="5" width="13.28515625" style="98" customWidth="1"/>
    <col min="6" max="7" width="8.85546875" style="98"/>
    <col min="8" max="8" width="10.28515625" style="98" customWidth="1"/>
    <col min="9" max="9" width="8.85546875" style="98"/>
    <col min="10" max="10" width="15.140625" style="98" bestFit="1" customWidth="1"/>
    <col min="11" max="11" width="11.7109375" style="98" customWidth="1"/>
    <col min="12" max="14" width="8.85546875" style="98"/>
    <col min="15" max="15" width="11.140625" style="98" customWidth="1"/>
    <col min="16" max="16" width="8.85546875" style="98"/>
    <col min="17" max="17" width="47.42578125" style="98" customWidth="1"/>
    <col min="18" max="18" width="11.5703125" style="98" customWidth="1"/>
    <col min="19" max="19" width="13.42578125" style="98" customWidth="1"/>
    <col min="20" max="20" width="9.28515625" style="98" customWidth="1"/>
    <col min="21" max="21" width="13.140625" style="98" customWidth="1"/>
    <col min="22" max="22" width="10" style="98" customWidth="1"/>
    <col min="23" max="23" width="12.7109375" style="98" customWidth="1"/>
    <col min="24" max="16384" width="8.85546875" style="98"/>
  </cols>
  <sheetData>
    <row r="1" spans="1:23" ht="14.45" customHeight="1">
      <c r="A1" s="315" t="s">
        <v>723</v>
      </c>
      <c r="B1" s="315"/>
      <c r="C1" s="315"/>
      <c r="D1" s="315"/>
      <c r="E1" s="315"/>
      <c r="F1" s="315"/>
      <c r="G1" s="315"/>
      <c r="H1" s="315"/>
      <c r="I1" s="315"/>
      <c r="J1" s="315"/>
    </row>
    <row r="2" spans="1:23" ht="14.45" customHeight="1">
      <c r="A2" s="315" t="s">
        <v>724</v>
      </c>
      <c r="B2" s="315"/>
      <c r="C2" s="315"/>
      <c r="D2" s="315"/>
      <c r="E2" s="315"/>
      <c r="F2" s="315"/>
      <c r="G2" s="315"/>
      <c r="H2" s="315"/>
      <c r="I2" s="315"/>
      <c r="J2" s="315"/>
    </row>
    <row r="3" spans="1:23" ht="14.45" customHeight="1">
      <c r="A3" s="315" t="s">
        <v>725</v>
      </c>
      <c r="B3" s="315"/>
      <c r="C3" s="315"/>
      <c r="D3" s="315"/>
      <c r="E3" s="315"/>
      <c r="F3" s="315"/>
      <c r="G3" s="315"/>
      <c r="H3" s="315"/>
      <c r="I3" s="315"/>
      <c r="J3" s="315"/>
    </row>
    <row r="4" spans="1:23">
      <c r="A4" s="316" t="s">
        <v>682</v>
      </c>
      <c r="B4" s="316"/>
      <c r="C4" s="316"/>
      <c r="D4" s="316"/>
      <c r="E4" s="316"/>
      <c r="F4" s="316"/>
      <c r="G4" s="316"/>
      <c r="H4" s="316"/>
      <c r="I4" s="316"/>
      <c r="J4" s="316"/>
    </row>
    <row r="5" spans="1:23" ht="15.6" customHeight="1" thickBot="1">
      <c r="A5" s="254" t="s">
        <v>722</v>
      </c>
      <c r="O5" s="254" t="s">
        <v>602</v>
      </c>
    </row>
    <row r="6" spans="1:23" ht="19.149999999999999" customHeight="1" thickBot="1">
      <c r="A6" s="447" t="s">
        <v>346</v>
      </c>
      <c r="B6" s="448"/>
      <c r="C6" s="360" t="s">
        <v>335</v>
      </c>
      <c r="D6" s="360" t="s">
        <v>337</v>
      </c>
      <c r="E6" s="360" t="s">
        <v>338</v>
      </c>
      <c r="F6" s="449" t="s">
        <v>340</v>
      </c>
      <c r="G6" s="449" t="s">
        <v>341</v>
      </c>
      <c r="H6" s="449" t="s">
        <v>342</v>
      </c>
      <c r="I6" s="449" t="s">
        <v>345</v>
      </c>
      <c r="J6" s="452" t="s">
        <v>557</v>
      </c>
      <c r="K6" s="450" t="s">
        <v>343</v>
      </c>
      <c r="L6" s="451"/>
      <c r="M6" s="451"/>
      <c r="O6" s="360" t="s">
        <v>349</v>
      </c>
      <c r="P6" s="360" t="s">
        <v>366</v>
      </c>
      <c r="Q6" s="332" t="s">
        <v>346</v>
      </c>
      <c r="R6" s="449" t="s">
        <v>292</v>
      </c>
      <c r="S6" s="449" t="s">
        <v>370</v>
      </c>
      <c r="T6" s="364" t="s">
        <v>372</v>
      </c>
      <c r="U6" s="365"/>
      <c r="V6" s="365"/>
      <c r="W6" s="460"/>
    </row>
    <row r="7" spans="1:23" ht="32.450000000000003" customHeight="1" thickBot="1">
      <c r="A7" s="447"/>
      <c r="B7" s="448"/>
      <c r="C7" s="366"/>
      <c r="D7" s="366"/>
      <c r="E7" s="366"/>
      <c r="F7" s="366"/>
      <c r="G7" s="366"/>
      <c r="H7" s="366"/>
      <c r="I7" s="366"/>
      <c r="J7" s="365"/>
      <c r="K7" s="215" t="s">
        <v>562</v>
      </c>
      <c r="L7" s="215" t="s">
        <v>563</v>
      </c>
      <c r="M7" s="215" t="s">
        <v>564</v>
      </c>
      <c r="O7" s="366"/>
      <c r="P7" s="366"/>
      <c r="Q7" s="364"/>
      <c r="R7" s="366"/>
      <c r="S7" s="364"/>
      <c r="T7" s="461" t="s">
        <v>367</v>
      </c>
      <c r="U7" s="451"/>
      <c r="V7" s="461" t="s">
        <v>350</v>
      </c>
      <c r="W7" s="462"/>
    </row>
    <row r="8" spans="1:23" ht="14.45" customHeight="1" thickBot="1">
      <c r="A8" s="447"/>
      <c r="B8" s="448"/>
      <c r="C8" s="119" t="s">
        <v>336</v>
      </c>
      <c r="D8" s="211" t="s">
        <v>344</v>
      </c>
      <c r="E8" s="211" t="s">
        <v>339</v>
      </c>
      <c r="F8" s="211" t="s">
        <v>141</v>
      </c>
      <c r="G8" s="214" t="s">
        <v>344</v>
      </c>
      <c r="H8" s="190" t="s">
        <v>124</v>
      </c>
      <c r="I8" s="119" t="s">
        <v>141</v>
      </c>
      <c r="J8" s="337"/>
      <c r="K8" s="190" t="s">
        <v>336</v>
      </c>
      <c r="L8" s="119" t="s">
        <v>336</v>
      </c>
      <c r="M8" s="190" t="s">
        <v>336</v>
      </c>
      <c r="O8" s="366"/>
      <c r="P8" s="366"/>
      <c r="Q8" s="364"/>
      <c r="R8" s="453"/>
      <c r="S8" s="453"/>
      <c r="T8" s="262" t="s">
        <v>368</v>
      </c>
      <c r="U8" s="262" t="s">
        <v>369</v>
      </c>
      <c r="V8" s="258" t="s">
        <v>368</v>
      </c>
      <c r="W8" s="258" t="s">
        <v>369</v>
      </c>
    </row>
    <row r="9" spans="1:23" ht="15.6" customHeight="1" thickBot="1">
      <c r="A9" s="439" t="s">
        <v>348</v>
      </c>
      <c r="B9" s="92" t="s">
        <v>558</v>
      </c>
      <c r="C9" s="216">
        <v>0.18</v>
      </c>
      <c r="D9" s="92">
        <v>0.28499999999999998</v>
      </c>
      <c r="E9" s="10">
        <v>0</v>
      </c>
      <c r="F9" s="10">
        <v>0</v>
      </c>
      <c r="G9" s="10">
        <v>7.4999999999999997E-2</v>
      </c>
      <c r="H9" s="10">
        <v>1.7</v>
      </c>
      <c r="I9" s="10">
        <v>0.16</v>
      </c>
      <c r="J9" s="10">
        <v>0.31</v>
      </c>
      <c r="K9" s="10">
        <v>0.15</v>
      </c>
      <c r="L9" s="10">
        <v>0</v>
      </c>
      <c r="M9" s="10">
        <v>0.3</v>
      </c>
      <c r="O9" s="453"/>
      <c r="P9" s="453"/>
      <c r="Q9" s="336"/>
      <c r="R9" s="190" t="s">
        <v>122</v>
      </c>
      <c r="S9" s="119" t="s">
        <v>371</v>
      </c>
      <c r="T9" s="190" t="s">
        <v>336</v>
      </c>
      <c r="U9" s="190" t="s">
        <v>336</v>
      </c>
      <c r="V9" s="119" t="s">
        <v>336</v>
      </c>
      <c r="W9" s="190" t="s">
        <v>336</v>
      </c>
    </row>
    <row r="10" spans="1:23" ht="15" customHeight="1" thickBot="1">
      <c r="A10" s="439"/>
      <c r="B10" s="92" t="s">
        <v>559</v>
      </c>
      <c r="C10" s="216">
        <v>0.18</v>
      </c>
      <c r="D10" s="92">
        <v>0.28499999999999998</v>
      </c>
      <c r="E10" s="10">
        <v>0</v>
      </c>
      <c r="F10" s="10">
        <v>0.1</v>
      </c>
      <c r="G10" s="10">
        <v>6.5000000000000002E-2</v>
      </c>
      <c r="H10" s="10">
        <v>1.9</v>
      </c>
      <c r="I10" s="10">
        <v>0.14000000000000001</v>
      </c>
      <c r="J10" s="10">
        <v>0.35</v>
      </c>
      <c r="K10" s="10">
        <v>0.14000000000000001</v>
      </c>
      <c r="L10" s="10">
        <v>0.04</v>
      </c>
      <c r="M10" s="10">
        <v>0.27</v>
      </c>
      <c r="O10" s="454" t="s">
        <v>377</v>
      </c>
      <c r="P10" s="10" t="s">
        <v>351</v>
      </c>
      <c r="Q10" s="186" t="s">
        <v>373</v>
      </c>
      <c r="R10" s="92">
        <v>1600</v>
      </c>
      <c r="S10" s="10">
        <v>0.5</v>
      </c>
      <c r="T10" s="92">
        <v>0.15</v>
      </c>
      <c r="U10" s="92">
        <v>0.22</v>
      </c>
      <c r="V10" s="10">
        <v>0.15</v>
      </c>
      <c r="W10" s="92">
        <v>0.25</v>
      </c>
    </row>
    <row r="11" spans="1:23" ht="12.75" thickBot="1">
      <c r="A11" s="440"/>
      <c r="B11" s="92"/>
      <c r="C11" s="216">
        <v>0.18</v>
      </c>
      <c r="D11" s="92">
        <v>0.28499999999999998</v>
      </c>
      <c r="E11" s="10">
        <v>0</v>
      </c>
      <c r="F11" s="10">
        <v>0.18</v>
      </c>
      <c r="G11" s="10">
        <v>5.1999999999999998E-2</v>
      </c>
      <c r="H11" s="10">
        <v>203</v>
      </c>
      <c r="I11" s="10">
        <v>0.115</v>
      </c>
      <c r="J11" s="10">
        <v>0.37</v>
      </c>
      <c r="K11" s="10">
        <v>0.14000000000000001</v>
      </c>
      <c r="L11" s="10">
        <v>0.09</v>
      </c>
      <c r="M11" s="10">
        <v>0.25</v>
      </c>
      <c r="O11" s="454"/>
      <c r="P11" s="265" t="s">
        <v>352</v>
      </c>
      <c r="Q11" s="261" t="s">
        <v>374</v>
      </c>
      <c r="R11" s="218">
        <v>1205</v>
      </c>
      <c r="S11" s="94">
        <v>0.5</v>
      </c>
      <c r="T11" s="94">
        <v>0.15</v>
      </c>
      <c r="U11" s="218">
        <v>0.22</v>
      </c>
      <c r="V11" s="94">
        <v>0.3</v>
      </c>
      <c r="W11" s="94">
        <v>0.3</v>
      </c>
    </row>
    <row r="12" spans="1:23" ht="14.25" thickBot="1">
      <c r="A12" s="441" t="s">
        <v>347</v>
      </c>
      <c r="B12" s="218" t="s">
        <v>560</v>
      </c>
      <c r="C12" s="218">
        <v>0.3</v>
      </c>
      <c r="D12" s="218">
        <v>0.28499999999999998</v>
      </c>
      <c r="E12" s="94">
        <v>0</v>
      </c>
      <c r="F12" s="227">
        <v>0</v>
      </c>
      <c r="G12" s="219">
        <v>0.105</v>
      </c>
      <c r="H12" s="94">
        <v>1.4</v>
      </c>
      <c r="I12" s="94">
        <v>0.25</v>
      </c>
      <c r="J12" s="94">
        <v>0.17</v>
      </c>
      <c r="K12" s="94">
        <v>0.44</v>
      </c>
      <c r="L12" s="94">
        <v>0</v>
      </c>
      <c r="M12" s="94">
        <v>0.87</v>
      </c>
      <c r="O12" s="454"/>
      <c r="P12" s="10" t="s">
        <v>353</v>
      </c>
      <c r="Q12" s="186" t="s">
        <v>375</v>
      </c>
      <c r="R12" s="92">
        <v>1260</v>
      </c>
      <c r="S12" s="10">
        <v>0.5</v>
      </c>
      <c r="T12" s="92">
        <v>0.15</v>
      </c>
      <c r="U12" s="92">
        <v>0.22</v>
      </c>
      <c r="V12" s="10">
        <v>0.3</v>
      </c>
      <c r="W12" s="92">
        <v>0.3</v>
      </c>
    </row>
    <row r="13" spans="1:23" ht="14.25" thickBot="1">
      <c r="A13" s="443"/>
      <c r="B13" s="218" t="s">
        <v>561</v>
      </c>
      <c r="C13" s="218">
        <v>0.3</v>
      </c>
      <c r="D13" s="218">
        <v>0.28499999999999998</v>
      </c>
      <c r="E13" s="94">
        <v>0</v>
      </c>
      <c r="F13" s="227">
        <v>0.1</v>
      </c>
      <c r="G13" s="219">
        <v>6.8000000000000005E-2</v>
      </c>
      <c r="H13" s="94">
        <v>1.6</v>
      </c>
      <c r="I13" s="94">
        <v>0.15</v>
      </c>
      <c r="J13" s="94">
        <v>0.37</v>
      </c>
      <c r="K13" s="94">
        <v>0.21</v>
      </c>
      <c r="L13" s="94">
        <v>0.05</v>
      </c>
      <c r="M13" s="94">
        <v>0.42</v>
      </c>
      <c r="O13" s="454"/>
      <c r="P13" s="11" t="s">
        <v>354</v>
      </c>
      <c r="Q13" s="261" t="s">
        <v>376</v>
      </c>
      <c r="R13" s="218">
        <v>1150</v>
      </c>
      <c r="S13" s="94">
        <v>0.5</v>
      </c>
      <c r="T13" s="94">
        <v>0.15</v>
      </c>
      <c r="U13" s="218">
        <v>0.22</v>
      </c>
      <c r="V13" s="94">
        <v>0.3</v>
      </c>
      <c r="W13" s="94">
        <v>0.3</v>
      </c>
    </row>
    <row r="14" spans="1:23" ht="12.75" thickBot="1">
      <c r="O14" s="455"/>
      <c r="P14" s="10" t="s">
        <v>355</v>
      </c>
      <c r="Q14" s="186" t="s">
        <v>378</v>
      </c>
      <c r="R14" s="92">
        <v>1205</v>
      </c>
      <c r="S14" s="10">
        <v>0.3</v>
      </c>
      <c r="T14" s="92">
        <v>0.25</v>
      </c>
      <c r="U14" s="92">
        <v>0.3</v>
      </c>
      <c r="V14" s="10">
        <v>0.5</v>
      </c>
      <c r="W14" s="92">
        <v>0.5</v>
      </c>
    </row>
    <row r="15" spans="1:23" ht="17.45" customHeight="1" thickBot="1">
      <c r="A15" s="254" t="s">
        <v>596</v>
      </c>
      <c r="O15" s="456" t="s">
        <v>388</v>
      </c>
      <c r="P15" s="11" t="s">
        <v>613</v>
      </c>
      <c r="Q15" s="261" t="s">
        <v>379</v>
      </c>
      <c r="R15" s="218">
        <v>1400</v>
      </c>
      <c r="S15" s="94">
        <v>0.5</v>
      </c>
      <c r="T15" s="94">
        <v>0.3</v>
      </c>
      <c r="U15" s="218">
        <v>0.35</v>
      </c>
      <c r="V15" s="94">
        <v>0.5</v>
      </c>
      <c r="W15" s="94">
        <v>0.5</v>
      </c>
    </row>
    <row r="16" spans="1:23" ht="15.6" customHeight="1" thickBot="1">
      <c r="A16" s="448" t="s">
        <v>337</v>
      </c>
      <c r="B16" s="360" t="s">
        <v>340</v>
      </c>
      <c r="C16" s="360" t="s">
        <v>360</v>
      </c>
      <c r="D16" s="360" t="s">
        <v>342</v>
      </c>
      <c r="E16" s="449" t="s">
        <v>361</v>
      </c>
      <c r="F16" s="450" t="s">
        <v>362</v>
      </c>
      <c r="G16" s="451"/>
      <c r="H16" s="451"/>
      <c r="O16" s="454"/>
      <c r="P16" s="10" t="s">
        <v>614</v>
      </c>
      <c r="Q16" s="186" t="s">
        <v>380</v>
      </c>
      <c r="R16" s="92">
        <v>1200</v>
      </c>
      <c r="S16" s="10">
        <v>0.3</v>
      </c>
      <c r="T16" s="92">
        <v>0.5</v>
      </c>
      <c r="U16" s="92">
        <v>0.7</v>
      </c>
      <c r="V16" s="10">
        <v>1</v>
      </c>
      <c r="W16" s="92">
        <v>1</v>
      </c>
    </row>
    <row r="17" spans="1:23" ht="21.6" customHeight="1" thickBot="1">
      <c r="A17" s="448"/>
      <c r="B17" s="366"/>
      <c r="C17" s="366"/>
      <c r="D17" s="366"/>
      <c r="E17" s="366"/>
      <c r="F17" s="215" t="s">
        <v>365</v>
      </c>
      <c r="G17" s="215" t="s">
        <v>363</v>
      </c>
      <c r="H17" s="215" t="s">
        <v>364</v>
      </c>
      <c r="O17" s="454"/>
      <c r="P17" s="11" t="s">
        <v>615</v>
      </c>
      <c r="Q17" s="261" t="s">
        <v>381</v>
      </c>
      <c r="R17" s="218">
        <v>670</v>
      </c>
      <c r="S17" s="94">
        <v>0.2</v>
      </c>
      <c r="T17" s="94">
        <v>0.5</v>
      </c>
      <c r="U17" s="218">
        <v>0.9</v>
      </c>
      <c r="V17" s="94">
        <v>1.4</v>
      </c>
      <c r="W17" s="94">
        <v>1.1000000000000001</v>
      </c>
    </row>
    <row r="18" spans="1:23" ht="18" customHeight="1" thickBot="1">
      <c r="A18" s="119" t="s">
        <v>344</v>
      </c>
      <c r="B18" s="211" t="s">
        <v>141</v>
      </c>
      <c r="C18" s="211" t="s">
        <v>141</v>
      </c>
      <c r="D18" s="211" t="s">
        <v>124</v>
      </c>
      <c r="E18" s="214" t="s">
        <v>141</v>
      </c>
      <c r="F18" s="119" t="s">
        <v>336</v>
      </c>
      <c r="G18" s="211" t="s">
        <v>336</v>
      </c>
      <c r="H18" s="211" t="s">
        <v>336</v>
      </c>
      <c r="O18" s="454"/>
      <c r="P18" s="10" t="s">
        <v>103</v>
      </c>
      <c r="Q18" s="186" t="s">
        <v>382</v>
      </c>
      <c r="R18" s="92">
        <v>1245</v>
      </c>
      <c r="S18" s="10">
        <v>0.5</v>
      </c>
      <c r="T18" s="92" t="s">
        <v>32</v>
      </c>
      <c r="U18" s="92">
        <v>0.3</v>
      </c>
      <c r="V18" s="10" t="s">
        <v>32</v>
      </c>
      <c r="W18" s="92" t="s">
        <v>32</v>
      </c>
    </row>
    <row r="19" spans="1:23" ht="16.149999999999999" customHeight="1" thickBot="1">
      <c r="A19" s="217">
        <v>0.25</v>
      </c>
      <c r="B19" s="218">
        <v>0</v>
      </c>
      <c r="C19" s="94">
        <v>0.15</v>
      </c>
      <c r="D19" s="94">
        <v>2</v>
      </c>
      <c r="E19" s="94">
        <v>0</v>
      </c>
      <c r="F19" s="94">
        <v>0</v>
      </c>
      <c r="G19" s="94">
        <v>0.13</v>
      </c>
      <c r="H19" s="94">
        <v>0.13</v>
      </c>
      <c r="O19" s="455"/>
      <c r="P19" s="11" t="s">
        <v>103</v>
      </c>
      <c r="Q19" s="261" t="s">
        <v>383</v>
      </c>
      <c r="R19" s="218" t="s">
        <v>356</v>
      </c>
      <c r="S19" s="94">
        <v>0.5</v>
      </c>
      <c r="T19" s="94">
        <v>0.4</v>
      </c>
      <c r="U19" s="218" t="s">
        <v>32</v>
      </c>
      <c r="V19" s="94">
        <v>1.3</v>
      </c>
      <c r="W19" s="94" t="s">
        <v>32</v>
      </c>
    </row>
    <row r="20" spans="1:23" ht="16.149999999999999" customHeight="1" thickBot="1">
      <c r="A20" s="92">
        <v>0.25</v>
      </c>
      <c r="B20" s="10">
        <v>0</v>
      </c>
      <c r="C20" s="92">
        <v>0.2</v>
      </c>
      <c r="D20" s="10">
        <v>1.5</v>
      </c>
      <c r="E20" s="92">
        <v>0</v>
      </c>
      <c r="F20" s="10">
        <v>0</v>
      </c>
      <c r="G20" s="92">
        <v>0.22</v>
      </c>
      <c r="H20" s="92">
        <v>0.22</v>
      </c>
      <c r="O20" s="457" t="s">
        <v>387</v>
      </c>
      <c r="P20" s="266" t="s">
        <v>613</v>
      </c>
      <c r="Q20" s="186" t="s">
        <v>384</v>
      </c>
      <c r="R20" s="92" t="s">
        <v>357</v>
      </c>
      <c r="S20" s="10" t="s">
        <v>358</v>
      </c>
      <c r="T20" s="92" t="s">
        <v>32</v>
      </c>
      <c r="U20" s="92">
        <v>0.35</v>
      </c>
      <c r="V20" s="10" t="s">
        <v>32</v>
      </c>
      <c r="W20" s="92">
        <v>0.7</v>
      </c>
    </row>
    <row r="21" spans="1:23" ht="16.149999999999999" customHeight="1" thickBot="1">
      <c r="A21" s="218">
        <v>0.25</v>
      </c>
      <c r="B21" s="94">
        <v>0</v>
      </c>
      <c r="C21" s="94">
        <v>0.25</v>
      </c>
      <c r="D21" s="94">
        <v>1</v>
      </c>
      <c r="E21" s="94">
        <v>0</v>
      </c>
      <c r="F21" s="94">
        <v>0</v>
      </c>
      <c r="G21" s="94">
        <v>0.38</v>
      </c>
      <c r="H21" s="218">
        <v>0.38</v>
      </c>
      <c r="O21" s="458"/>
      <c r="P21" s="94" t="s">
        <v>614</v>
      </c>
      <c r="Q21" s="261" t="s">
        <v>385</v>
      </c>
      <c r="R21" s="218">
        <v>1235</v>
      </c>
      <c r="S21" s="94" t="s">
        <v>359</v>
      </c>
      <c r="T21" s="94" t="s">
        <v>32</v>
      </c>
      <c r="U21" s="218">
        <v>0.5</v>
      </c>
      <c r="V21" s="94" t="s">
        <v>32</v>
      </c>
      <c r="W21" s="94">
        <v>0.8</v>
      </c>
    </row>
    <row r="22" spans="1:23" ht="16.149999999999999" customHeight="1" thickBot="1">
      <c r="A22" s="216">
        <v>0.25</v>
      </c>
      <c r="B22" s="92">
        <v>0.2</v>
      </c>
      <c r="C22" s="10">
        <v>0.15</v>
      </c>
      <c r="D22" s="92">
        <v>2</v>
      </c>
      <c r="E22" s="10">
        <v>0</v>
      </c>
      <c r="F22" s="92">
        <v>0.1</v>
      </c>
      <c r="G22" s="10">
        <v>0.13</v>
      </c>
      <c r="H22" s="92">
        <v>0.23</v>
      </c>
      <c r="O22" s="459"/>
      <c r="P22" s="266" t="s">
        <v>615</v>
      </c>
      <c r="Q22" s="186" t="s">
        <v>386</v>
      </c>
      <c r="R22" s="92">
        <v>650</v>
      </c>
      <c r="S22" s="10" t="s">
        <v>358</v>
      </c>
      <c r="T22" s="92" t="s">
        <v>32</v>
      </c>
      <c r="U22" s="92">
        <v>0.5</v>
      </c>
      <c r="V22" s="10" t="s">
        <v>32</v>
      </c>
      <c r="W22" s="92">
        <v>0.8</v>
      </c>
    </row>
    <row r="23" spans="1:23" ht="16.149999999999999" customHeight="1" thickBot="1">
      <c r="A23" s="217">
        <v>0.25</v>
      </c>
      <c r="B23" s="218">
        <v>0.2</v>
      </c>
      <c r="C23" s="94">
        <v>0.2</v>
      </c>
      <c r="D23" s="94">
        <v>1.5</v>
      </c>
      <c r="E23" s="94">
        <v>0</v>
      </c>
      <c r="F23" s="94">
        <v>0.1</v>
      </c>
      <c r="G23" s="94">
        <v>0.22</v>
      </c>
      <c r="H23" s="94">
        <v>0.32</v>
      </c>
    </row>
    <row r="24" spans="1:23" ht="16.149999999999999" customHeight="1" thickBot="1">
      <c r="A24" s="216">
        <v>0.25</v>
      </c>
      <c r="B24" s="92">
        <v>0.2</v>
      </c>
      <c r="C24" s="10">
        <v>0.25</v>
      </c>
      <c r="D24" s="92">
        <v>1</v>
      </c>
      <c r="E24" s="10">
        <v>0</v>
      </c>
      <c r="F24" s="92">
        <v>0.1</v>
      </c>
      <c r="G24" s="10">
        <v>0.38</v>
      </c>
      <c r="H24" s="92">
        <v>0.48</v>
      </c>
    </row>
    <row r="25" spans="1:23" ht="16.149999999999999" customHeight="1" thickBot="1">
      <c r="A25" s="217">
        <v>0.25</v>
      </c>
      <c r="B25" s="218">
        <v>0.35</v>
      </c>
      <c r="C25" s="94">
        <v>0.15</v>
      </c>
      <c r="D25" s="94">
        <v>2</v>
      </c>
      <c r="E25" s="94">
        <v>0</v>
      </c>
      <c r="F25" s="94">
        <v>0.25</v>
      </c>
      <c r="G25" s="94">
        <v>0.13</v>
      </c>
      <c r="H25" s="94">
        <v>0.38</v>
      </c>
    </row>
    <row r="26" spans="1:23" ht="16.149999999999999" customHeight="1" thickBot="1">
      <c r="A26" s="216">
        <v>0.25</v>
      </c>
      <c r="B26" s="92">
        <v>0.35</v>
      </c>
      <c r="C26" s="10">
        <v>0.2</v>
      </c>
      <c r="D26" s="92">
        <v>1.5</v>
      </c>
      <c r="E26" s="10">
        <v>0</v>
      </c>
      <c r="F26" s="92">
        <v>0.25</v>
      </c>
      <c r="G26" s="10">
        <v>0.22</v>
      </c>
      <c r="H26" s="92">
        <v>0.47</v>
      </c>
    </row>
    <row r="27" spans="1:23" ht="16.149999999999999" customHeight="1" thickBot="1">
      <c r="A27" s="217">
        <v>0.25</v>
      </c>
      <c r="B27" s="218">
        <v>0.35</v>
      </c>
      <c r="C27" s="94">
        <v>0.25</v>
      </c>
      <c r="D27" s="94">
        <v>1</v>
      </c>
      <c r="E27" s="94">
        <v>0</v>
      </c>
      <c r="F27" s="94">
        <v>0.25</v>
      </c>
      <c r="G27" s="94">
        <v>0.38</v>
      </c>
      <c r="H27" s="94">
        <v>0.63</v>
      </c>
    </row>
    <row r="28" spans="1:23" ht="16.149999999999999" customHeight="1" thickBot="1">
      <c r="A28" s="216">
        <v>0.25</v>
      </c>
      <c r="B28" s="92">
        <v>0.75</v>
      </c>
      <c r="C28" s="10">
        <v>0.15</v>
      </c>
      <c r="D28" s="92">
        <v>2</v>
      </c>
      <c r="E28" s="10">
        <v>0</v>
      </c>
      <c r="F28" s="92">
        <v>0.75</v>
      </c>
      <c r="G28" s="10">
        <v>0.13</v>
      </c>
      <c r="H28" s="92">
        <v>1.23</v>
      </c>
    </row>
    <row r="29" spans="1:23" ht="16.149999999999999" customHeight="1" thickBot="1">
      <c r="A29" s="217">
        <v>0.25</v>
      </c>
      <c r="B29" s="218">
        <v>0.75</v>
      </c>
      <c r="C29" s="94">
        <v>0.2</v>
      </c>
      <c r="D29" s="94">
        <v>1.5</v>
      </c>
      <c r="E29" s="94">
        <v>0</v>
      </c>
      <c r="F29" s="94">
        <v>0.75</v>
      </c>
      <c r="G29" s="94">
        <v>0.22</v>
      </c>
      <c r="H29" s="94">
        <v>1.32</v>
      </c>
    </row>
    <row r="30" spans="1:23" ht="16.149999999999999" customHeight="1" thickBot="1">
      <c r="A30" s="216">
        <v>0.25</v>
      </c>
      <c r="B30" s="92">
        <v>0.75</v>
      </c>
      <c r="C30" s="10">
        <v>0.25</v>
      </c>
      <c r="D30" s="92">
        <v>1</v>
      </c>
      <c r="E30" s="10">
        <v>0</v>
      </c>
      <c r="F30" s="92">
        <v>0.75</v>
      </c>
      <c r="G30" s="10">
        <v>0.38</v>
      </c>
      <c r="H30" s="92">
        <v>1.48</v>
      </c>
    </row>
    <row r="32" spans="1:23" ht="15" customHeight="1"/>
    <row r="45" ht="14.45" customHeight="1"/>
    <row r="46" ht="14.45" customHeight="1"/>
  </sheetData>
  <mergeCells count="33">
    <mergeCell ref="R6:R8"/>
    <mergeCell ref="S6:S8"/>
    <mergeCell ref="T6:W6"/>
    <mergeCell ref="T7:U7"/>
    <mergeCell ref="V7:W7"/>
    <mergeCell ref="Q6:Q9"/>
    <mergeCell ref="P6:P9"/>
    <mergeCell ref="O10:O14"/>
    <mergeCell ref="O15:O19"/>
    <mergeCell ref="O20:O22"/>
    <mergeCell ref="O6:O9"/>
    <mergeCell ref="F16:H16"/>
    <mergeCell ref="F6:F7"/>
    <mergeCell ref="K6:M6"/>
    <mergeCell ref="G6:G7"/>
    <mergeCell ref="H6:H7"/>
    <mergeCell ref="I6:I7"/>
    <mergeCell ref="J6:J8"/>
    <mergeCell ref="A12:A13"/>
    <mergeCell ref="C6:C7"/>
    <mergeCell ref="E6:E7"/>
    <mergeCell ref="D6:D7"/>
    <mergeCell ref="B16:B17"/>
    <mergeCell ref="A16:A17"/>
    <mergeCell ref="C16:C17"/>
    <mergeCell ref="D16:D17"/>
    <mergeCell ref="E16:E17"/>
    <mergeCell ref="A1:J1"/>
    <mergeCell ref="A2:J2"/>
    <mergeCell ref="A3:J3"/>
    <mergeCell ref="A6:B8"/>
    <mergeCell ref="A9:A11"/>
    <mergeCell ref="A4:J4"/>
  </mergeCells>
  <hyperlinks>
    <hyperlink ref="A4" r:id="rId1" display="https://publicwiki.deltares.nl/download/attachments/226296305/11204950_TKI-MUSA_Laboratory_Experiments_Phase1AB_final_nosignatures.pdf?version=1&amp;modificationDate=1706280967043&amp;api=v2" xr:uid="{D9ACEA5C-A91E-4F2C-B4BA-2AFF5CDCB593}"/>
  </hyperlinks>
  <pageMargins left="0.7" right="0.7" top="0.75" bottom="0.75" header="0.3" footer="0.3"/>
  <pageSetup paperSize="9" orientation="portrait" verticalDpi="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E123E-8265-4629-9C04-DA3DCB82A2D1}">
  <dimension ref="A1:AH127"/>
  <sheetViews>
    <sheetView workbookViewId="0">
      <selection activeCell="R11" sqref="R11"/>
    </sheetView>
  </sheetViews>
  <sheetFormatPr defaultColWidth="8.85546875" defaultRowHeight="12"/>
  <cols>
    <col min="1" max="1" width="10.7109375" style="244" customWidth="1"/>
    <col min="2" max="2" width="37.85546875" style="244" customWidth="1"/>
    <col min="3" max="3" width="12.42578125" style="244" customWidth="1"/>
    <col min="4" max="8" width="8.85546875" style="244"/>
    <col min="9" max="9" width="10.7109375" style="244" customWidth="1"/>
    <col min="10" max="12" width="8.85546875" style="244"/>
    <col min="13" max="13" width="8.85546875" style="244" customWidth="1"/>
    <col min="14" max="16384" width="8.85546875" style="244"/>
  </cols>
  <sheetData>
    <row r="1" spans="1:14" ht="13.15" customHeight="1">
      <c r="A1" s="315" t="s">
        <v>726</v>
      </c>
      <c r="B1" s="315"/>
      <c r="C1" s="315"/>
      <c r="D1" s="315"/>
      <c r="E1" s="315"/>
      <c r="F1" s="315"/>
      <c r="G1" s="315"/>
      <c r="H1" s="315"/>
      <c r="I1" s="315"/>
      <c r="J1" s="315"/>
    </row>
    <row r="2" spans="1:14" ht="13.15" customHeight="1">
      <c r="A2" s="315" t="s">
        <v>668</v>
      </c>
      <c r="B2" s="315"/>
      <c r="C2" s="315"/>
      <c r="D2" s="315"/>
      <c r="E2" s="315"/>
      <c r="F2" s="315"/>
      <c r="G2" s="315"/>
      <c r="H2" s="315"/>
      <c r="I2" s="315"/>
      <c r="J2" s="315"/>
    </row>
    <row r="3" spans="1:14" s="98" customFormat="1">
      <c r="A3" s="316" t="s">
        <v>683</v>
      </c>
      <c r="B3" s="316"/>
      <c r="C3" s="316"/>
      <c r="D3" s="316"/>
      <c r="E3" s="316"/>
      <c r="F3" s="316"/>
      <c r="G3" s="316"/>
      <c r="H3" s="316"/>
      <c r="I3" s="316"/>
      <c r="J3" s="316"/>
    </row>
    <row r="4" spans="1:14" ht="13.15" customHeight="1">
      <c r="A4" s="254" t="s">
        <v>654</v>
      </c>
      <c r="N4" s="244" t="s">
        <v>675</v>
      </c>
    </row>
    <row r="5" spans="1:14" ht="28.9" customHeight="1" thickBot="1">
      <c r="A5" s="478" t="s">
        <v>409</v>
      </c>
      <c r="B5" s="481" t="s">
        <v>389</v>
      </c>
      <c r="C5" s="484" t="s">
        <v>410</v>
      </c>
      <c r="D5" s="469" t="s">
        <v>411</v>
      </c>
      <c r="E5" s="471"/>
      <c r="F5" s="477" t="s">
        <v>390</v>
      </c>
      <c r="G5" s="475" t="s">
        <v>413</v>
      </c>
      <c r="H5" s="469" t="s">
        <v>432</v>
      </c>
      <c r="I5" s="470"/>
      <c r="J5" s="470"/>
      <c r="K5" s="471"/>
    </row>
    <row r="6" spans="1:14" ht="12.6" customHeight="1" thickBot="1">
      <c r="A6" s="479"/>
      <c r="B6" s="482"/>
      <c r="C6" s="485"/>
      <c r="D6" s="251" t="s">
        <v>412</v>
      </c>
      <c r="E6" s="252" t="s">
        <v>256</v>
      </c>
      <c r="F6" s="477"/>
      <c r="G6" s="476"/>
      <c r="H6" s="472" t="s">
        <v>414</v>
      </c>
      <c r="I6" s="473"/>
      <c r="J6" s="473" t="s">
        <v>415</v>
      </c>
      <c r="K6" s="474"/>
      <c r="L6" s="253"/>
    </row>
    <row r="7" spans="1:14" ht="13.9" customHeight="1" thickBot="1">
      <c r="A7" s="480"/>
      <c r="B7" s="483"/>
      <c r="C7" s="228" t="s">
        <v>423</v>
      </c>
      <c r="D7" s="229" t="s">
        <v>122</v>
      </c>
      <c r="E7" s="228" t="s">
        <v>122</v>
      </c>
      <c r="F7" s="228" t="s">
        <v>371</v>
      </c>
      <c r="G7" s="229" t="s">
        <v>29</v>
      </c>
      <c r="H7" s="228" t="s">
        <v>416</v>
      </c>
      <c r="I7" s="228" t="s">
        <v>417</v>
      </c>
      <c r="J7" s="229" t="s">
        <v>416</v>
      </c>
      <c r="K7" s="228" t="s">
        <v>417</v>
      </c>
    </row>
    <row r="8" spans="1:14" ht="12.6" customHeight="1" thickBot="1">
      <c r="A8" s="230" t="s">
        <v>391</v>
      </c>
      <c r="B8" s="231" t="s">
        <v>565</v>
      </c>
      <c r="C8" s="232">
        <v>0</v>
      </c>
      <c r="D8" s="233">
        <v>2000</v>
      </c>
      <c r="E8" s="234">
        <v>1600</v>
      </c>
      <c r="F8" s="234" t="s">
        <v>392</v>
      </c>
      <c r="G8" s="230">
        <v>0</v>
      </c>
      <c r="H8" s="231">
        <v>960</v>
      </c>
      <c r="I8" s="235" t="s">
        <v>32</v>
      </c>
      <c r="J8" s="231">
        <v>830</v>
      </c>
      <c r="K8" s="235" t="s">
        <v>32</v>
      </c>
    </row>
    <row r="9" spans="1:14" ht="12.6" customHeight="1" thickBot="1">
      <c r="A9" s="236" t="s">
        <v>393</v>
      </c>
      <c r="B9" s="237" t="s">
        <v>418</v>
      </c>
      <c r="C9" s="238" t="s">
        <v>419</v>
      </c>
      <c r="D9" s="239">
        <v>1775</v>
      </c>
      <c r="E9" s="240">
        <v>1245</v>
      </c>
      <c r="F9" s="240" t="s">
        <v>394</v>
      </c>
      <c r="G9" s="236">
        <v>8</v>
      </c>
      <c r="H9" s="237">
        <v>20</v>
      </c>
      <c r="I9" s="238" t="s">
        <v>392</v>
      </c>
      <c r="J9" s="237">
        <v>80</v>
      </c>
      <c r="K9" s="238">
        <v>30</v>
      </c>
    </row>
    <row r="10" spans="1:14" ht="12.6" customHeight="1" thickBot="1">
      <c r="A10" s="230" t="s">
        <v>401</v>
      </c>
      <c r="B10" s="231" t="s">
        <v>422</v>
      </c>
      <c r="C10" s="232" t="s">
        <v>425</v>
      </c>
      <c r="D10" s="241">
        <v>1760</v>
      </c>
      <c r="E10" s="242">
        <v>1220</v>
      </c>
      <c r="F10" s="242" t="s">
        <v>394</v>
      </c>
      <c r="G10" s="230">
        <v>17</v>
      </c>
      <c r="H10" s="231">
        <v>20</v>
      </c>
      <c r="I10" s="232" t="s">
        <v>400</v>
      </c>
      <c r="J10" s="231">
        <v>350</v>
      </c>
      <c r="K10" s="232">
        <v>20</v>
      </c>
    </row>
    <row r="11" spans="1:14" ht="24.75" thickBot="1">
      <c r="A11" s="236" t="s">
        <v>402</v>
      </c>
      <c r="B11" s="237" t="s">
        <v>427</v>
      </c>
      <c r="C11" s="238" t="s">
        <v>428</v>
      </c>
      <c r="D11" s="239">
        <v>1865</v>
      </c>
      <c r="E11" s="240">
        <v>1390</v>
      </c>
      <c r="F11" s="240" t="s">
        <v>403</v>
      </c>
      <c r="G11" s="236">
        <v>17</v>
      </c>
      <c r="H11" s="237">
        <v>20</v>
      </c>
      <c r="I11" s="238" t="s">
        <v>400</v>
      </c>
      <c r="J11" s="237">
        <v>50</v>
      </c>
      <c r="K11" s="238">
        <v>10</v>
      </c>
    </row>
    <row r="12" spans="1:14" ht="12.75" thickBot="1">
      <c r="A12" s="230" t="s">
        <v>395</v>
      </c>
      <c r="B12" s="231" t="s">
        <v>420</v>
      </c>
      <c r="C12" s="232" t="s">
        <v>419</v>
      </c>
      <c r="D12" s="241">
        <v>1730</v>
      </c>
      <c r="E12" s="242">
        <v>1170</v>
      </c>
      <c r="F12" s="242" t="s">
        <v>396</v>
      </c>
      <c r="G12" s="230">
        <v>13</v>
      </c>
      <c r="H12" s="231">
        <v>300</v>
      </c>
      <c r="I12" s="232" t="s">
        <v>397</v>
      </c>
      <c r="J12" s="231">
        <v>400</v>
      </c>
      <c r="K12" s="232">
        <v>50</v>
      </c>
    </row>
    <row r="13" spans="1:14" ht="12.75" thickBot="1">
      <c r="A13" s="236" t="s">
        <v>404</v>
      </c>
      <c r="B13" s="237" t="s">
        <v>424</v>
      </c>
      <c r="C13" s="238" t="s">
        <v>426</v>
      </c>
      <c r="D13" s="243">
        <v>1790</v>
      </c>
      <c r="E13" s="240">
        <v>1270</v>
      </c>
      <c r="F13" s="240" t="s">
        <v>403</v>
      </c>
      <c r="G13" s="236">
        <v>17</v>
      </c>
      <c r="H13" s="237">
        <v>10</v>
      </c>
      <c r="I13" s="238" t="s">
        <v>400</v>
      </c>
      <c r="J13" s="237">
        <v>20</v>
      </c>
      <c r="K13" s="238">
        <v>5</v>
      </c>
    </row>
    <row r="14" spans="1:14" ht="12.75" thickBot="1">
      <c r="A14" s="230" t="s">
        <v>406</v>
      </c>
      <c r="B14" s="231" t="s">
        <v>429</v>
      </c>
      <c r="C14" s="232" t="s">
        <v>419</v>
      </c>
      <c r="D14" s="241">
        <v>1840</v>
      </c>
      <c r="E14" s="242">
        <v>1350</v>
      </c>
      <c r="F14" s="242" t="s">
        <v>392</v>
      </c>
      <c r="G14" s="230">
        <v>22</v>
      </c>
      <c r="H14" s="231">
        <v>50</v>
      </c>
      <c r="I14" s="232" t="s">
        <v>400</v>
      </c>
      <c r="J14" s="231">
        <v>300</v>
      </c>
      <c r="K14" s="232">
        <v>50</v>
      </c>
    </row>
    <row r="15" spans="1:14" ht="12.75" thickBot="1">
      <c r="A15" s="236" t="s">
        <v>407</v>
      </c>
      <c r="B15" s="237" t="s">
        <v>430</v>
      </c>
      <c r="C15" s="238" t="s">
        <v>419</v>
      </c>
      <c r="D15" s="239">
        <v>1630</v>
      </c>
      <c r="E15" s="240">
        <v>1010</v>
      </c>
      <c r="F15" s="240" t="s">
        <v>403</v>
      </c>
      <c r="G15" s="236">
        <v>90</v>
      </c>
      <c r="H15" s="237" t="s">
        <v>400</v>
      </c>
      <c r="I15" s="238" t="s">
        <v>400</v>
      </c>
      <c r="J15" s="237" t="s">
        <v>392</v>
      </c>
      <c r="K15" s="238" t="s">
        <v>397</v>
      </c>
    </row>
    <row r="16" spans="1:14" ht="12.75" thickBot="1">
      <c r="A16" s="230" t="s">
        <v>408</v>
      </c>
      <c r="B16" s="231" t="s">
        <v>431</v>
      </c>
      <c r="C16" s="232" t="s">
        <v>419</v>
      </c>
      <c r="D16" s="241">
        <v>1750</v>
      </c>
      <c r="E16" s="242">
        <v>1205</v>
      </c>
      <c r="F16" s="242" t="s">
        <v>394</v>
      </c>
      <c r="G16" s="230">
        <v>90</v>
      </c>
      <c r="H16" s="231" t="s">
        <v>400</v>
      </c>
      <c r="I16" s="232" t="s">
        <v>400</v>
      </c>
      <c r="J16" s="231" t="s">
        <v>392</v>
      </c>
      <c r="K16" s="232" t="s">
        <v>397</v>
      </c>
    </row>
    <row r="17" spans="1:34" ht="12.75" thickBot="1">
      <c r="A17" s="236" t="s">
        <v>405</v>
      </c>
      <c r="B17" s="237" t="s">
        <v>421</v>
      </c>
      <c r="C17" s="238" t="s">
        <v>419</v>
      </c>
      <c r="D17" s="239">
        <v>1750</v>
      </c>
      <c r="E17" s="240">
        <v>1205</v>
      </c>
      <c r="F17" s="240" t="s">
        <v>399</v>
      </c>
      <c r="G17" s="236">
        <v>18</v>
      </c>
      <c r="H17" s="237">
        <v>5</v>
      </c>
      <c r="I17" s="238" t="s">
        <v>400</v>
      </c>
      <c r="J17" s="237">
        <v>200</v>
      </c>
      <c r="K17" s="238">
        <v>100</v>
      </c>
    </row>
    <row r="18" spans="1:34" ht="12.75" thickBot="1">
      <c r="A18" s="230" t="s">
        <v>398</v>
      </c>
      <c r="B18" s="231" t="s">
        <v>421</v>
      </c>
      <c r="C18" s="232" t="s">
        <v>419</v>
      </c>
      <c r="D18" s="241">
        <v>1800</v>
      </c>
      <c r="E18" s="242">
        <v>1285</v>
      </c>
      <c r="F18" s="242" t="s">
        <v>399</v>
      </c>
      <c r="G18" s="230">
        <v>13</v>
      </c>
      <c r="H18" s="231">
        <v>20</v>
      </c>
      <c r="I18" s="232" t="s">
        <v>400</v>
      </c>
      <c r="J18" s="231">
        <v>200</v>
      </c>
      <c r="K18" s="232">
        <v>150</v>
      </c>
    </row>
    <row r="19" spans="1:34" ht="12.75" thickBot="1">
      <c r="A19" s="236" t="s">
        <v>354</v>
      </c>
      <c r="B19" s="237" t="s">
        <v>421</v>
      </c>
      <c r="C19" s="238" t="s">
        <v>419</v>
      </c>
      <c r="D19" s="239">
        <v>1715</v>
      </c>
      <c r="E19" s="240">
        <v>1150</v>
      </c>
      <c r="F19" s="240" t="s">
        <v>394</v>
      </c>
      <c r="G19" s="236">
        <v>30</v>
      </c>
      <c r="H19" s="237">
        <v>40</v>
      </c>
      <c r="I19" s="238" t="s">
        <v>400</v>
      </c>
      <c r="J19" s="237">
        <v>80</v>
      </c>
      <c r="K19" s="238">
        <v>50</v>
      </c>
    </row>
    <row r="21" spans="1:34">
      <c r="A21" s="254" t="s">
        <v>433</v>
      </c>
      <c r="B21" s="254"/>
    </row>
    <row r="22" spans="1:34" ht="12.75" thickBot="1"/>
    <row r="23" spans="1:34" ht="25.9" customHeight="1" thickBot="1">
      <c r="A23" s="463" t="s">
        <v>474</v>
      </c>
      <c r="B23" s="468"/>
      <c r="C23" s="468"/>
      <c r="D23" s="468"/>
      <c r="E23" s="468"/>
      <c r="F23" s="464"/>
      <c r="O23" s="463" t="s">
        <v>443</v>
      </c>
      <c r="P23" s="468"/>
      <c r="Q23" s="468"/>
      <c r="R23" s="468"/>
      <c r="S23" s="468"/>
      <c r="T23" s="464"/>
      <c r="V23" s="463" t="s">
        <v>444</v>
      </c>
      <c r="W23" s="468"/>
      <c r="X23" s="468"/>
      <c r="Y23" s="468"/>
      <c r="Z23" s="468"/>
      <c r="AA23" s="464"/>
      <c r="AC23" s="463" t="s">
        <v>445</v>
      </c>
      <c r="AD23" s="468"/>
      <c r="AE23" s="468"/>
      <c r="AF23" s="468"/>
      <c r="AG23" s="468"/>
      <c r="AH23" s="464"/>
    </row>
    <row r="24" spans="1:34" ht="28.15" customHeight="1" thickBot="1">
      <c r="A24" s="465" t="s">
        <v>434</v>
      </c>
      <c r="B24" s="463" t="s">
        <v>435</v>
      </c>
      <c r="C24" s="468"/>
      <c r="D24" s="464"/>
      <c r="E24" s="463" t="s">
        <v>436</v>
      </c>
      <c r="F24" s="464"/>
      <c r="O24" s="465" t="s">
        <v>434</v>
      </c>
      <c r="P24" s="463" t="s">
        <v>435</v>
      </c>
      <c r="Q24" s="468"/>
      <c r="R24" s="464"/>
      <c r="S24" s="463" t="s">
        <v>436</v>
      </c>
      <c r="T24" s="464"/>
      <c r="V24" s="465" t="s">
        <v>434</v>
      </c>
      <c r="W24" s="463" t="s">
        <v>435</v>
      </c>
      <c r="X24" s="468"/>
      <c r="Y24" s="464"/>
      <c r="Z24" s="463" t="s">
        <v>436</v>
      </c>
      <c r="AA24" s="464"/>
      <c r="AC24" s="465" t="s">
        <v>434</v>
      </c>
      <c r="AD24" s="463" t="s">
        <v>435</v>
      </c>
      <c r="AE24" s="468"/>
      <c r="AF24" s="464"/>
      <c r="AG24" s="463" t="s">
        <v>436</v>
      </c>
      <c r="AH24" s="464"/>
    </row>
    <row r="25" spans="1:34" ht="28.15" customHeight="1">
      <c r="A25" s="466"/>
      <c r="B25" s="465" t="s">
        <v>437</v>
      </c>
      <c r="C25" s="465" t="s">
        <v>438</v>
      </c>
      <c r="D25" s="465" t="s">
        <v>439</v>
      </c>
      <c r="E25" s="465" t="s">
        <v>566</v>
      </c>
      <c r="F25" s="245" t="s">
        <v>440</v>
      </c>
      <c r="O25" s="466"/>
      <c r="P25" s="465" t="s">
        <v>437</v>
      </c>
      <c r="Q25" s="465" t="s">
        <v>438</v>
      </c>
      <c r="R25" s="465" t="s">
        <v>439</v>
      </c>
      <c r="S25" s="465" t="s">
        <v>566</v>
      </c>
      <c r="T25" s="245" t="s">
        <v>440</v>
      </c>
      <c r="V25" s="466"/>
      <c r="W25" s="465" t="s">
        <v>437</v>
      </c>
      <c r="X25" s="465" t="s">
        <v>438</v>
      </c>
      <c r="Y25" s="465" t="s">
        <v>439</v>
      </c>
      <c r="Z25" s="465" t="s">
        <v>566</v>
      </c>
      <c r="AA25" s="245" t="s">
        <v>440</v>
      </c>
      <c r="AC25" s="466"/>
      <c r="AD25" s="465" t="s">
        <v>437</v>
      </c>
      <c r="AE25" s="465" t="s">
        <v>438</v>
      </c>
      <c r="AF25" s="465" t="s">
        <v>439</v>
      </c>
      <c r="AG25" s="465" t="s">
        <v>566</v>
      </c>
      <c r="AH25" s="245" t="s">
        <v>440</v>
      </c>
    </row>
    <row r="26" spans="1:34" ht="12.75" thickBot="1">
      <c r="A26" s="467"/>
      <c r="B26" s="467"/>
      <c r="C26" s="467"/>
      <c r="D26" s="467"/>
      <c r="E26" s="467"/>
      <c r="F26" s="246" t="s">
        <v>567</v>
      </c>
      <c r="O26" s="467"/>
      <c r="P26" s="467"/>
      <c r="Q26" s="467"/>
      <c r="R26" s="467"/>
      <c r="S26" s="467"/>
      <c r="T26" s="246" t="s">
        <v>567</v>
      </c>
      <c r="V26" s="467"/>
      <c r="W26" s="467"/>
      <c r="X26" s="467"/>
      <c r="Y26" s="467"/>
      <c r="Z26" s="467"/>
      <c r="AA26" s="246" t="s">
        <v>567</v>
      </c>
      <c r="AC26" s="467"/>
      <c r="AD26" s="467"/>
      <c r="AE26" s="467"/>
      <c r="AF26" s="467"/>
      <c r="AG26" s="467"/>
      <c r="AH26" s="246" t="s">
        <v>567</v>
      </c>
    </row>
    <row r="27" spans="1:34" ht="12.75" thickBot="1">
      <c r="A27" s="247">
        <v>0.02</v>
      </c>
      <c r="B27" s="248">
        <v>0</v>
      </c>
      <c r="C27" s="249">
        <v>-0.22</v>
      </c>
      <c r="D27" s="249">
        <v>0.24</v>
      </c>
      <c r="E27" s="249">
        <v>2990</v>
      </c>
      <c r="F27" s="249"/>
      <c r="O27" s="247">
        <v>0.01</v>
      </c>
      <c r="P27" s="249">
        <v>0</v>
      </c>
      <c r="Q27" s="249">
        <v>-0.16</v>
      </c>
      <c r="R27" s="249">
        <v>0.25</v>
      </c>
      <c r="S27" s="249" t="s">
        <v>392</v>
      </c>
      <c r="T27" s="249">
        <v>50</v>
      </c>
      <c r="V27" s="247">
        <v>0.01</v>
      </c>
      <c r="W27" s="249">
        <v>0</v>
      </c>
      <c r="X27" s="249">
        <v>-0.12</v>
      </c>
      <c r="Y27" s="249">
        <v>0.23</v>
      </c>
      <c r="Z27" s="249">
        <v>0</v>
      </c>
      <c r="AA27" s="249">
        <v>10</v>
      </c>
      <c r="AC27" s="247">
        <v>0.01</v>
      </c>
      <c r="AD27" s="249">
        <v>0</v>
      </c>
      <c r="AE27" s="249">
        <v>-0.16</v>
      </c>
      <c r="AF27" s="249">
        <v>0.25</v>
      </c>
      <c r="AG27" s="249">
        <v>20</v>
      </c>
      <c r="AH27" s="249">
        <v>50</v>
      </c>
    </row>
    <row r="28" spans="1:34" ht="12.75" thickBot="1">
      <c r="A28" s="247">
        <v>0.03</v>
      </c>
      <c r="B28" s="248">
        <v>0</v>
      </c>
      <c r="C28" s="249">
        <v>-0.214</v>
      </c>
      <c r="D28" s="249">
        <v>0.25</v>
      </c>
      <c r="E28" s="249">
        <v>1500</v>
      </c>
      <c r="F28" s="249"/>
      <c r="O28" s="247">
        <v>0.02</v>
      </c>
      <c r="P28" s="249">
        <v>0</v>
      </c>
      <c r="Q28" s="249">
        <v>-0.16</v>
      </c>
      <c r="R28" s="249">
        <v>0.25</v>
      </c>
      <c r="S28" s="249" t="s">
        <v>392</v>
      </c>
      <c r="T28" s="249">
        <v>50</v>
      </c>
      <c r="V28" s="247">
        <v>0.02</v>
      </c>
      <c r="W28" s="249">
        <v>0</v>
      </c>
      <c r="X28" s="249">
        <v>-0.12</v>
      </c>
      <c r="Y28" s="249">
        <v>0.24</v>
      </c>
      <c r="Z28" s="249">
        <v>0</v>
      </c>
      <c r="AA28" s="249">
        <v>10</v>
      </c>
      <c r="AC28" s="247">
        <v>0.02</v>
      </c>
      <c r="AD28" s="249">
        <v>0</v>
      </c>
      <c r="AE28" s="249">
        <v>-0.15</v>
      </c>
      <c r="AF28" s="249">
        <v>0.27</v>
      </c>
      <c r="AG28" s="249">
        <v>10</v>
      </c>
      <c r="AH28" s="249">
        <v>20</v>
      </c>
    </row>
    <row r="29" spans="1:34" ht="12.75" thickBot="1">
      <c r="A29" s="247">
        <v>0.04</v>
      </c>
      <c r="B29" s="248">
        <v>0</v>
      </c>
      <c r="C29" s="249">
        <v>-0.25</v>
      </c>
      <c r="D29" s="249">
        <v>0.28000000000000003</v>
      </c>
      <c r="E29" s="249">
        <v>690</v>
      </c>
      <c r="F29" s="249"/>
      <c r="O29" s="247">
        <v>0.03</v>
      </c>
      <c r="P29" s="249">
        <v>0</v>
      </c>
      <c r="Q29" s="249">
        <v>-0.15</v>
      </c>
      <c r="R29" s="249">
        <v>0.25</v>
      </c>
      <c r="S29" s="249" t="s">
        <v>392</v>
      </c>
      <c r="T29" s="249">
        <v>40</v>
      </c>
      <c r="V29" s="247">
        <v>0.03</v>
      </c>
      <c r="W29" s="249">
        <v>0</v>
      </c>
      <c r="X29" s="249">
        <v>-0.12</v>
      </c>
      <c r="Y29" s="249">
        <v>0.24</v>
      </c>
      <c r="Z29" s="249">
        <v>0</v>
      </c>
      <c r="AA29" s="249">
        <v>10</v>
      </c>
      <c r="AC29" s="247">
        <v>0.03</v>
      </c>
      <c r="AD29" s="249">
        <v>0</v>
      </c>
      <c r="AE29" s="249">
        <v>-0.16</v>
      </c>
      <c r="AF29" s="249">
        <v>0.28000000000000003</v>
      </c>
      <c r="AG29" s="249">
        <v>0</v>
      </c>
      <c r="AH29" s="249">
        <v>20</v>
      </c>
    </row>
    <row r="30" spans="1:34" ht="12.75" thickBot="1">
      <c r="A30" s="247">
        <v>0.06</v>
      </c>
      <c r="B30" s="248">
        <v>0</v>
      </c>
      <c r="C30" s="249">
        <v>-0.21</v>
      </c>
      <c r="D30" s="249">
        <v>0.26</v>
      </c>
      <c r="E30" s="249">
        <v>350</v>
      </c>
      <c r="F30" s="249"/>
      <c r="V30" s="247">
        <v>0.05</v>
      </c>
      <c r="W30" s="249">
        <v>0</v>
      </c>
      <c r="X30" s="249">
        <v>-0.13</v>
      </c>
      <c r="Y30" s="249">
        <v>0.24</v>
      </c>
      <c r="Z30" s="249">
        <v>0</v>
      </c>
      <c r="AA30" s="249">
        <v>10</v>
      </c>
    </row>
    <row r="31" spans="1:34" ht="12.75" thickBot="1">
      <c r="A31" s="247">
        <v>0.08</v>
      </c>
      <c r="B31" s="248">
        <v>0</v>
      </c>
      <c r="C31" s="249">
        <v>-0.23</v>
      </c>
      <c r="D31" s="249">
        <v>0.21</v>
      </c>
      <c r="E31" s="249">
        <v>110</v>
      </c>
      <c r="F31" s="249"/>
    </row>
    <row r="32" spans="1:34" ht="12.75" thickBot="1">
      <c r="A32" s="247">
        <v>0.1</v>
      </c>
      <c r="B32" s="248">
        <v>0</v>
      </c>
      <c r="C32" s="249">
        <v>-0.22600000000000001</v>
      </c>
      <c r="D32" s="249">
        <v>0.27</v>
      </c>
      <c r="E32" s="249">
        <v>130</v>
      </c>
      <c r="F32" s="249"/>
    </row>
    <row r="33" spans="1:34" ht="12.75" thickBot="1">
      <c r="A33" s="247">
        <v>0.12</v>
      </c>
      <c r="B33" s="248">
        <v>0</v>
      </c>
      <c r="C33" s="249">
        <v>-0.24199999999999999</v>
      </c>
      <c r="D33" s="249">
        <v>0.28399999999999997</v>
      </c>
      <c r="E33" s="249"/>
      <c r="F33" s="249"/>
    </row>
    <row r="34" spans="1:34" ht="12.75" thickBot="1">
      <c r="A34" s="247">
        <v>0.14000000000000001</v>
      </c>
      <c r="B34" s="248">
        <v>0</v>
      </c>
      <c r="C34" s="249">
        <v>-0.253</v>
      </c>
      <c r="D34" s="249">
        <v>0.28000000000000003</v>
      </c>
      <c r="E34" s="249"/>
      <c r="F34" s="249"/>
    </row>
    <row r="35" spans="1:34" ht="12.75" thickBot="1"/>
    <row r="36" spans="1:34" ht="28.15" customHeight="1" thickBot="1">
      <c r="A36" s="463" t="s">
        <v>586</v>
      </c>
      <c r="B36" s="468"/>
      <c r="C36" s="468"/>
      <c r="D36" s="468"/>
      <c r="E36" s="468"/>
      <c r="F36" s="464"/>
      <c r="H36" s="463" t="s">
        <v>441</v>
      </c>
      <c r="I36" s="468"/>
      <c r="J36" s="468"/>
      <c r="K36" s="468"/>
      <c r="L36" s="468"/>
      <c r="M36" s="464"/>
      <c r="O36" s="463" t="s">
        <v>473</v>
      </c>
      <c r="P36" s="468"/>
      <c r="Q36" s="468"/>
      <c r="R36" s="468"/>
      <c r="S36" s="468"/>
      <c r="T36" s="464"/>
      <c r="V36" s="463" t="s">
        <v>471</v>
      </c>
      <c r="W36" s="468"/>
      <c r="X36" s="468"/>
      <c r="Y36" s="468"/>
      <c r="Z36" s="468"/>
      <c r="AA36" s="464"/>
      <c r="AC36" s="463" t="s">
        <v>472</v>
      </c>
      <c r="AD36" s="468"/>
      <c r="AE36" s="468"/>
      <c r="AF36" s="468"/>
      <c r="AG36" s="468"/>
      <c r="AH36" s="464"/>
    </row>
    <row r="37" spans="1:34" ht="12.75" thickBot="1">
      <c r="A37" s="465" t="s">
        <v>434</v>
      </c>
      <c r="B37" s="463" t="s">
        <v>435</v>
      </c>
      <c r="C37" s="468"/>
      <c r="D37" s="464"/>
      <c r="E37" s="463" t="s">
        <v>436</v>
      </c>
      <c r="F37" s="464"/>
      <c r="H37" s="465" t="s">
        <v>434</v>
      </c>
      <c r="I37" s="463" t="s">
        <v>435</v>
      </c>
      <c r="J37" s="468"/>
      <c r="K37" s="464"/>
      <c r="L37" s="463" t="s">
        <v>436</v>
      </c>
      <c r="M37" s="464"/>
      <c r="O37" s="465" t="s">
        <v>434</v>
      </c>
      <c r="P37" s="463" t="s">
        <v>435</v>
      </c>
      <c r="Q37" s="468"/>
      <c r="R37" s="464"/>
      <c r="S37" s="463" t="s">
        <v>436</v>
      </c>
      <c r="T37" s="464"/>
      <c r="V37" s="465" t="s">
        <v>434</v>
      </c>
      <c r="W37" s="463" t="s">
        <v>435</v>
      </c>
      <c r="X37" s="468"/>
      <c r="Y37" s="464"/>
      <c r="Z37" s="463" t="s">
        <v>436</v>
      </c>
      <c r="AA37" s="464"/>
      <c r="AC37" s="465" t="s">
        <v>434</v>
      </c>
      <c r="AD37" s="463" t="s">
        <v>435</v>
      </c>
      <c r="AE37" s="468"/>
      <c r="AF37" s="464"/>
      <c r="AG37" s="463" t="s">
        <v>436</v>
      </c>
      <c r="AH37" s="464"/>
    </row>
    <row r="38" spans="1:34" ht="24">
      <c r="A38" s="466"/>
      <c r="B38" s="465" t="s">
        <v>437</v>
      </c>
      <c r="C38" s="465" t="s">
        <v>438</v>
      </c>
      <c r="D38" s="465" t="s">
        <v>439</v>
      </c>
      <c r="E38" s="465" t="s">
        <v>566</v>
      </c>
      <c r="F38" s="245" t="s">
        <v>440</v>
      </c>
      <c r="H38" s="466"/>
      <c r="I38" s="465" t="s">
        <v>437</v>
      </c>
      <c r="J38" s="465" t="s">
        <v>438</v>
      </c>
      <c r="K38" s="465" t="s">
        <v>439</v>
      </c>
      <c r="L38" s="465" t="s">
        <v>566</v>
      </c>
      <c r="M38" s="245" t="s">
        <v>440</v>
      </c>
      <c r="O38" s="466"/>
      <c r="P38" s="465" t="s">
        <v>437</v>
      </c>
      <c r="Q38" s="465" t="s">
        <v>438</v>
      </c>
      <c r="R38" s="465" t="s">
        <v>439</v>
      </c>
      <c r="S38" s="465" t="s">
        <v>566</v>
      </c>
      <c r="T38" s="245" t="s">
        <v>440</v>
      </c>
      <c r="V38" s="466"/>
      <c r="W38" s="465" t="s">
        <v>437</v>
      </c>
      <c r="X38" s="465" t="s">
        <v>438</v>
      </c>
      <c r="Y38" s="465" t="s">
        <v>439</v>
      </c>
      <c r="Z38" s="465" t="s">
        <v>566</v>
      </c>
      <c r="AA38" s="245" t="s">
        <v>440</v>
      </c>
      <c r="AC38" s="466"/>
      <c r="AD38" s="465" t="s">
        <v>437</v>
      </c>
      <c r="AE38" s="465" t="s">
        <v>438</v>
      </c>
      <c r="AF38" s="465" t="s">
        <v>439</v>
      </c>
      <c r="AG38" s="465" t="s">
        <v>566</v>
      </c>
      <c r="AH38" s="245" t="s">
        <v>440</v>
      </c>
    </row>
    <row r="39" spans="1:34" ht="12.75" thickBot="1">
      <c r="A39" s="467"/>
      <c r="B39" s="467"/>
      <c r="C39" s="467"/>
      <c r="D39" s="467"/>
      <c r="E39" s="467"/>
      <c r="F39" s="246" t="s">
        <v>567</v>
      </c>
      <c r="H39" s="467"/>
      <c r="I39" s="467"/>
      <c r="J39" s="467"/>
      <c r="K39" s="467"/>
      <c r="L39" s="467"/>
      <c r="M39" s="246" t="s">
        <v>567</v>
      </c>
      <c r="O39" s="467"/>
      <c r="P39" s="467"/>
      <c r="Q39" s="467"/>
      <c r="R39" s="467"/>
      <c r="S39" s="467"/>
      <c r="T39" s="246" t="s">
        <v>567</v>
      </c>
      <c r="V39" s="467"/>
      <c r="W39" s="467"/>
      <c r="X39" s="467"/>
      <c r="Y39" s="467"/>
      <c r="Z39" s="467"/>
      <c r="AA39" s="246" t="s">
        <v>567</v>
      </c>
      <c r="AC39" s="467"/>
      <c r="AD39" s="467"/>
      <c r="AE39" s="467"/>
      <c r="AF39" s="467"/>
      <c r="AG39" s="467"/>
      <c r="AH39" s="246" t="s">
        <v>567</v>
      </c>
    </row>
    <row r="40" spans="1:34" ht="12.75" thickBot="1">
      <c r="A40" s="247">
        <v>0.02</v>
      </c>
      <c r="B40" s="249">
        <v>0</v>
      </c>
      <c r="C40" s="249">
        <v>-0.21099999999999999</v>
      </c>
      <c r="D40" s="249">
        <v>0.27</v>
      </c>
      <c r="E40" s="249">
        <v>2830</v>
      </c>
      <c r="F40" s="249"/>
      <c r="H40" s="247">
        <v>0.01</v>
      </c>
      <c r="I40" s="249">
        <v>0</v>
      </c>
      <c r="J40" s="249">
        <v>-0.21</v>
      </c>
      <c r="K40" s="249">
        <v>0.28999999999999998</v>
      </c>
      <c r="L40" s="249">
        <v>400</v>
      </c>
      <c r="M40" s="249">
        <v>150</v>
      </c>
      <c r="O40" s="247">
        <v>0.01</v>
      </c>
      <c r="P40" s="249">
        <v>0</v>
      </c>
      <c r="Q40" s="249">
        <v>-0.2</v>
      </c>
      <c r="R40" s="249">
        <v>0.2</v>
      </c>
      <c r="S40" s="249">
        <v>410</v>
      </c>
      <c r="T40" s="249">
        <v>160</v>
      </c>
      <c r="V40" s="247">
        <v>0.01</v>
      </c>
      <c r="W40" s="249">
        <v>0</v>
      </c>
      <c r="X40" s="249">
        <v>-0.15</v>
      </c>
      <c r="Y40" s="249">
        <v>0.3</v>
      </c>
      <c r="Z40" s="249">
        <v>0</v>
      </c>
      <c r="AA40" s="249">
        <v>60</v>
      </c>
      <c r="AC40" s="247">
        <v>0.01</v>
      </c>
      <c r="AD40" s="249">
        <v>0</v>
      </c>
      <c r="AE40" s="249">
        <v>-0.18</v>
      </c>
      <c r="AF40" s="249">
        <v>0.25</v>
      </c>
      <c r="AG40" s="249">
        <v>30</v>
      </c>
      <c r="AH40" s="249">
        <v>70</v>
      </c>
    </row>
    <row r="41" spans="1:34" ht="12.75" thickBot="1">
      <c r="A41" s="247">
        <v>0.03</v>
      </c>
      <c r="B41" s="249">
        <v>0</v>
      </c>
      <c r="C41" s="249">
        <v>-0.218</v>
      </c>
      <c r="D41" s="249">
        <v>0.26400000000000001</v>
      </c>
      <c r="E41" s="249">
        <v>1200</v>
      </c>
      <c r="F41" s="249"/>
      <c r="H41" s="247">
        <v>0.02</v>
      </c>
      <c r="I41" s="249">
        <v>0</v>
      </c>
      <c r="J41" s="249">
        <v>-0.22</v>
      </c>
      <c r="K41" s="249">
        <v>0.3</v>
      </c>
      <c r="L41" s="249">
        <v>300</v>
      </c>
      <c r="M41" s="249">
        <v>140</v>
      </c>
      <c r="O41" s="247">
        <v>0.02</v>
      </c>
      <c r="P41" s="249">
        <v>0</v>
      </c>
      <c r="Q41" s="249">
        <v>-0.21</v>
      </c>
      <c r="R41" s="249">
        <v>0.21</v>
      </c>
      <c r="S41" s="249">
        <v>360</v>
      </c>
      <c r="T41" s="249">
        <v>150</v>
      </c>
      <c r="V41" s="247">
        <v>0.02</v>
      </c>
      <c r="W41" s="249">
        <v>0</v>
      </c>
      <c r="X41" s="249">
        <v>-0.15</v>
      </c>
      <c r="Y41" s="249">
        <v>0.32</v>
      </c>
      <c r="Z41" s="249">
        <v>0</v>
      </c>
      <c r="AA41" s="249">
        <v>50</v>
      </c>
      <c r="AC41" s="247">
        <v>0.02</v>
      </c>
      <c r="AD41" s="249">
        <v>0</v>
      </c>
      <c r="AE41" s="249">
        <v>-0.2</v>
      </c>
      <c r="AF41" s="249">
        <v>0.25</v>
      </c>
      <c r="AG41" s="249">
        <v>20</v>
      </c>
      <c r="AH41" s="249">
        <v>50</v>
      </c>
    </row>
    <row r="42" spans="1:34" ht="12.75" thickBot="1">
      <c r="A42" s="247">
        <v>0.04</v>
      </c>
      <c r="B42" s="249">
        <v>0</v>
      </c>
      <c r="C42" s="249">
        <v>-0.218</v>
      </c>
      <c r="D42" s="249">
        <v>0.27500000000000002</v>
      </c>
      <c r="E42" s="249">
        <v>610</v>
      </c>
      <c r="F42" s="249"/>
      <c r="H42" s="247">
        <v>0.03</v>
      </c>
      <c r="I42" s="249">
        <v>0</v>
      </c>
      <c r="J42" s="249">
        <v>-0.22</v>
      </c>
      <c r="K42" s="249">
        <v>0.3</v>
      </c>
      <c r="L42" s="249">
        <v>260</v>
      </c>
      <c r="M42" s="249">
        <v>130</v>
      </c>
      <c r="O42" s="247">
        <v>0.03</v>
      </c>
      <c r="P42" s="249">
        <v>0</v>
      </c>
      <c r="Q42" s="249">
        <v>-0.21</v>
      </c>
      <c r="R42" s="249">
        <v>0.21</v>
      </c>
      <c r="S42" s="249">
        <v>330</v>
      </c>
      <c r="T42" s="249">
        <v>180</v>
      </c>
      <c r="V42" s="247">
        <v>0.03</v>
      </c>
      <c r="W42" s="249">
        <v>0</v>
      </c>
      <c r="X42" s="249">
        <v>-0.16</v>
      </c>
      <c r="Y42" s="249">
        <v>0.32</v>
      </c>
      <c r="Z42" s="249">
        <v>0</v>
      </c>
      <c r="AA42" s="249">
        <v>50</v>
      </c>
      <c r="AC42" s="247">
        <v>0.03</v>
      </c>
      <c r="AD42" s="249">
        <v>0</v>
      </c>
      <c r="AE42" s="249">
        <v>-0.22</v>
      </c>
      <c r="AF42" s="249">
        <v>0.25</v>
      </c>
      <c r="AG42" s="249">
        <v>20</v>
      </c>
      <c r="AH42" s="249">
        <v>40</v>
      </c>
    </row>
    <row r="43" spans="1:34" ht="12.75" thickBot="1">
      <c r="A43" s="247">
        <v>0.06</v>
      </c>
      <c r="B43" s="249">
        <v>0</v>
      </c>
      <c r="C43" s="249">
        <v>-0.23200000000000001</v>
      </c>
      <c r="D43" s="249">
        <v>0.27700000000000002</v>
      </c>
      <c r="E43" s="249">
        <v>250</v>
      </c>
      <c r="F43" s="249"/>
      <c r="H43" s="247">
        <v>0.05</v>
      </c>
      <c r="I43" s="249">
        <v>0</v>
      </c>
      <c r="J43" s="249">
        <v>-0.23</v>
      </c>
      <c r="K43" s="249">
        <v>0.3</v>
      </c>
      <c r="L43" s="249">
        <v>130</v>
      </c>
      <c r="M43" s="249">
        <v>90</v>
      </c>
      <c r="O43" s="247">
        <v>0.05</v>
      </c>
      <c r="P43" s="249">
        <v>0</v>
      </c>
      <c r="Q43" s="249">
        <v>-0.2</v>
      </c>
      <c r="R43" s="249">
        <v>0.23</v>
      </c>
      <c r="S43" s="249">
        <v>190</v>
      </c>
      <c r="T43" s="249">
        <v>130</v>
      </c>
      <c r="V43" s="247">
        <v>0.05</v>
      </c>
      <c r="W43" s="249">
        <v>0</v>
      </c>
      <c r="X43" s="249">
        <v>-0.17</v>
      </c>
      <c r="Y43" s="249">
        <v>0.32</v>
      </c>
      <c r="Z43" s="249">
        <v>0</v>
      </c>
      <c r="AA43" s="249">
        <v>50</v>
      </c>
      <c r="AC43" s="247">
        <v>0.05</v>
      </c>
      <c r="AD43" s="249">
        <v>0</v>
      </c>
      <c r="AE43" s="249">
        <v>-0.25</v>
      </c>
      <c r="AF43" s="249">
        <v>0.25</v>
      </c>
      <c r="AG43" s="249">
        <v>15</v>
      </c>
      <c r="AH43" s="249">
        <v>40</v>
      </c>
    </row>
    <row r="44" spans="1:34" ht="12.75" thickBot="1">
      <c r="A44" s="247">
        <v>0.08</v>
      </c>
      <c r="B44" s="249">
        <v>0</v>
      </c>
      <c r="C44" s="249">
        <v>-0.251</v>
      </c>
      <c r="D44" s="249">
        <v>0.28699999999999998</v>
      </c>
      <c r="E44" s="249">
        <v>50</v>
      </c>
      <c r="F44" s="249"/>
      <c r="H44" s="247">
        <v>7.0000000000000007E-2</v>
      </c>
      <c r="I44" s="249">
        <v>0</v>
      </c>
      <c r="J44" s="249">
        <v>-0.25</v>
      </c>
      <c r="K44" s="249">
        <v>0.3</v>
      </c>
      <c r="L44" s="249">
        <v>100</v>
      </c>
      <c r="M44" s="249">
        <v>70</v>
      </c>
      <c r="O44" s="247">
        <v>7.0000000000000007E-2</v>
      </c>
      <c r="P44" s="249">
        <v>0</v>
      </c>
      <c r="Q44" s="249">
        <v>-0.21</v>
      </c>
      <c r="R44" s="249">
        <v>0.22</v>
      </c>
      <c r="S44" s="249">
        <v>170</v>
      </c>
      <c r="T44" s="249">
        <v>180</v>
      </c>
      <c r="V44" s="247">
        <v>7.0000000000000007E-2</v>
      </c>
      <c r="W44" s="249">
        <v>0</v>
      </c>
      <c r="X44" s="249">
        <v>-0.17</v>
      </c>
      <c r="Y44" s="249">
        <v>0.33</v>
      </c>
      <c r="Z44" s="249">
        <v>0</v>
      </c>
      <c r="AA44" s="249">
        <v>30</v>
      </c>
      <c r="AC44" s="247">
        <v>7.0000000000000007E-2</v>
      </c>
      <c r="AD44" s="249">
        <v>0</v>
      </c>
      <c r="AE44" s="249">
        <v>-0.25</v>
      </c>
      <c r="AF44" s="249">
        <v>0.25</v>
      </c>
      <c r="AG44" s="249">
        <v>15</v>
      </c>
      <c r="AH44" s="249">
        <v>40</v>
      </c>
    </row>
    <row r="45" spans="1:34" ht="12.75" thickBot="1">
      <c r="A45" s="247">
        <v>0.1</v>
      </c>
      <c r="B45" s="249">
        <v>0</v>
      </c>
      <c r="C45" s="249">
        <v>-0.245</v>
      </c>
      <c r="D45" s="249">
        <v>0.30199999999999999</v>
      </c>
      <c r="E45" s="249">
        <v>20</v>
      </c>
      <c r="F45" s="249"/>
      <c r="H45" s="247">
        <v>0.09</v>
      </c>
      <c r="I45" s="249">
        <v>0</v>
      </c>
      <c r="J45" s="249">
        <v>-0.28000000000000003</v>
      </c>
      <c r="K45" s="249">
        <v>0.3</v>
      </c>
      <c r="L45" s="249">
        <v>80</v>
      </c>
      <c r="M45" s="249">
        <v>70</v>
      </c>
      <c r="O45" s="247">
        <v>0.09</v>
      </c>
      <c r="P45" s="249">
        <v>0</v>
      </c>
      <c r="Q45" s="249">
        <v>-0.22</v>
      </c>
      <c r="R45" s="249">
        <v>0.25</v>
      </c>
      <c r="S45" s="249">
        <v>20</v>
      </c>
      <c r="T45" s="249">
        <v>130</v>
      </c>
      <c r="V45" s="247">
        <v>0.09</v>
      </c>
      <c r="W45" s="249">
        <v>0</v>
      </c>
      <c r="X45" s="249">
        <v>-0.18</v>
      </c>
      <c r="Y45" s="249">
        <v>0.34</v>
      </c>
      <c r="Z45" s="249">
        <v>0</v>
      </c>
      <c r="AA45" s="249">
        <v>20</v>
      </c>
      <c r="AC45" s="247">
        <v>0.09</v>
      </c>
      <c r="AD45" s="249">
        <v>0</v>
      </c>
      <c r="AE45" s="249">
        <v>-0.25</v>
      </c>
      <c r="AF45" s="249">
        <v>0.25</v>
      </c>
      <c r="AG45" s="249">
        <v>10</v>
      </c>
      <c r="AH45" s="249">
        <v>30</v>
      </c>
    </row>
    <row r="46" spans="1:34" ht="12.75" thickBot="1">
      <c r="A46" s="247">
        <v>0.12</v>
      </c>
      <c r="B46" s="249">
        <v>0</v>
      </c>
      <c r="C46" s="249">
        <v>-0.25600000000000001</v>
      </c>
      <c r="D46" s="249">
        <v>0.309</v>
      </c>
      <c r="E46" s="249">
        <v>10</v>
      </c>
      <c r="F46" s="249"/>
      <c r="H46" s="247">
        <v>0.11</v>
      </c>
      <c r="I46" s="249">
        <v>0</v>
      </c>
      <c r="J46" s="249">
        <v>-0.28000000000000003</v>
      </c>
      <c r="K46" s="249">
        <v>0.3</v>
      </c>
      <c r="L46" s="249">
        <v>20</v>
      </c>
      <c r="M46" s="249">
        <v>70</v>
      </c>
      <c r="O46" s="247">
        <v>0.11</v>
      </c>
      <c r="P46" s="249">
        <v>0</v>
      </c>
      <c r="Q46" s="249">
        <v>-0.23</v>
      </c>
      <c r="R46" s="249">
        <v>0.25</v>
      </c>
      <c r="S46" s="249">
        <v>0</v>
      </c>
      <c r="T46" s="249">
        <v>110</v>
      </c>
      <c r="AC46" s="247">
        <v>0.11</v>
      </c>
      <c r="AD46" s="249">
        <v>0</v>
      </c>
      <c r="AE46" s="249">
        <v>-0.25</v>
      </c>
      <c r="AF46" s="249">
        <v>0.25</v>
      </c>
      <c r="AG46" s="249">
        <v>10</v>
      </c>
      <c r="AH46" s="249">
        <v>30</v>
      </c>
    </row>
    <row r="47" spans="1:34" ht="12.75" thickBot="1">
      <c r="A47" s="247">
        <v>0.14000000000000001</v>
      </c>
      <c r="B47" s="249">
        <v>0</v>
      </c>
      <c r="C47" s="249">
        <v>-0.28599999999999998</v>
      </c>
      <c r="D47" s="249">
        <v>0.32400000000000001</v>
      </c>
      <c r="E47" s="249">
        <v>5</v>
      </c>
      <c r="F47" s="249"/>
      <c r="H47" s="247">
        <v>0.13</v>
      </c>
      <c r="I47" s="249">
        <v>0</v>
      </c>
      <c r="J47" s="249"/>
      <c r="K47" s="249"/>
      <c r="L47" s="249"/>
      <c r="M47" s="249"/>
    </row>
    <row r="48" spans="1:34" ht="12.75" thickBot="1"/>
    <row r="49" spans="1:34" ht="28.15" customHeight="1" thickBot="1">
      <c r="A49" s="463" t="s">
        <v>568</v>
      </c>
      <c r="B49" s="468"/>
      <c r="C49" s="468"/>
      <c r="D49" s="468"/>
      <c r="E49" s="468"/>
      <c r="F49" s="464"/>
      <c r="H49" s="463" t="s">
        <v>442</v>
      </c>
      <c r="I49" s="468"/>
      <c r="J49" s="468"/>
      <c r="K49" s="468"/>
      <c r="L49" s="468"/>
      <c r="M49" s="464"/>
      <c r="O49" s="463" t="s">
        <v>569</v>
      </c>
      <c r="P49" s="468"/>
      <c r="Q49" s="468"/>
      <c r="R49" s="468"/>
      <c r="S49" s="468"/>
      <c r="T49" s="464"/>
      <c r="V49" s="463" t="s">
        <v>570</v>
      </c>
      <c r="W49" s="468"/>
      <c r="X49" s="468"/>
      <c r="Y49" s="468"/>
      <c r="Z49" s="468"/>
      <c r="AA49" s="464"/>
    </row>
    <row r="50" spans="1:34" ht="12.75" thickBot="1">
      <c r="A50" s="465" t="s">
        <v>434</v>
      </c>
      <c r="B50" s="463" t="s">
        <v>435</v>
      </c>
      <c r="C50" s="468"/>
      <c r="D50" s="464"/>
      <c r="E50" s="463" t="s">
        <v>436</v>
      </c>
      <c r="F50" s="464"/>
      <c r="H50" s="465" t="s">
        <v>434</v>
      </c>
      <c r="I50" s="463" t="s">
        <v>435</v>
      </c>
      <c r="J50" s="468"/>
      <c r="K50" s="464"/>
      <c r="L50" s="463" t="s">
        <v>436</v>
      </c>
      <c r="M50" s="464"/>
      <c r="O50" s="465" t="s">
        <v>434</v>
      </c>
      <c r="P50" s="463" t="s">
        <v>435</v>
      </c>
      <c r="Q50" s="468"/>
      <c r="R50" s="464"/>
      <c r="S50" s="463" t="s">
        <v>436</v>
      </c>
      <c r="T50" s="464"/>
      <c r="V50" s="465" t="s">
        <v>434</v>
      </c>
      <c r="W50" s="463" t="s">
        <v>435</v>
      </c>
      <c r="X50" s="468"/>
      <c r="Y50" s="464"/>
      <c r="Z50" s="463" t="s">
        <v>436</v>
      </c>
      <c r="AA50" s="464"/>
    </row>
    <row r="51" spans="1:34" ht="24">
      <c r="A51" s="466"/>
      <c r="B51" s="465" t="s">
        <v>437</v>
      </c>
      <c r="C51" s="465" t="s">
        <v>438</v>
      </c>
      <c r="D51" s="465" t="s">
        <v>439</v>
      </c>
      <c r="E51" s="465" t="s">
        <v>566</v>
      </c>
      <c r="F51" s="245" t="s">
        <v>440</v>
      </c>
      <c r="H51" s="466"/>
      <c r="I51" s="465" t="s">
        <v>437</v>
      </c>
      <c r="J51" s="465" t="s">
        <v>438</v>
      </c>
      <c r="K51" s="465" t="s">
        <v>439</v>
      </c>
      <c r="L51" s="465" t="s">
        <v>566</v>
      </c>
      <c r="M51" s="245" t="s">
        <v>440</v>
      </c>
      <c r="O51" s="466"/>
      <c r="P51" s="465" t="s">
        <v>437</v>
      </c>
      <c r="Q51" s="465" t="s">
        <v>438</v>
      </c>
      <c r="R51" s="465" t="s">
        <v>439</v>
      </c>
      <c r="S51" s="465" t="s">
        <v>566</v>
      </c>
      <c r="T51" s="245" t="s">
        <v>440</v>
      </c>
      <c r="V51" s="466"/>
      <c r="W51" s="465" t="s">
        <v>437</v>
      </c>
      <c r="X51" s="465" t="s">
        <v>438</v>
      </c>
      <c r="Y51" s="465" t="s">
        <v>439</v>
      </c>
      <c r="Z51" s="465" t="s">
        <v>566</v>
      </c>
      <c r="AA51" s="245" t="s">
        <v>440</v>
      </c>
    </row>
    <row r="52" spans="1:34" ht="12.75" thickBot="1">
      <c r="A52" s="467"/>
      <c r="B52" s="467"/>
      <c r="C52" s="467"/>
      <c r="D52" s="467"/>
      <c r="E52" s="467"/>
      <c r="F52" s="246" t="s">
        <v>567</v>
      </c>
      <c r="H52" s="467"/>
      <c r="I52" s="467"/>
      <c r="J52" s="467"/>
      <c r="K52" s="467"/>
      <c r="L52" s="467"/>
      <c r="M52" s="246" t="s">
        <v>567</v>
      </c>
      <c r="O52" s="467"/>
      <c r="P52" s="467"/>
      <c r="Q52" s="467"/>
      <c r="R52" s="467"/>
      <c r="S52" s="467"/>
      <c r="T52" s="246" t="s">
        <v>567</v>
      </c>
      <c r="V52" s="467"/>
      <c r="W52" s="467"/>
      <c r="X52" s="467"/>
      <c r="Y52" s="467"/>
      <c r="Z52" s="467"/>
      <c r="AA52" s="246" t="s">
        <v>567</v>
      </c>
    </row>
    <row r="53" spans="1:34" ht="12.75" thickBot="1">
      <c r="A53" s="247">
        <v>1.4999999999999999E-2</v>
      </c>
      <c r="B53" s="249">
        <v>7.5999999999999998E-2</v>
      </c>
      <c r="C53" s="249">
        <v>-0.114</v>
      </c>
      <c r="D53" s="249">
        <v>0.29599999999999999</v>
      </c>
      <c r="E53" s="249">
        <v>1400</v>
      </c>
      <c r="F53" s="249"/>
      <c r="H53" s="247">
        <v>0.01</v>
      </c>
      <c r="I53" s="249">
        <v>0</v>
      </c>
      <c r="J53" s="249">
        <v>-0.05</v>
      </c>
      <c r="K53" s="249">
        <v>0.4</v>
      </c>
      <c r="L53" s="249">
        <v>70</v>
      </c>
      <c r="M53" s="249">
        <v>110</v>
      </c>
      <c r="O53" s="247">
        <v>0.01</v>
      </c>
      <c r="P53" s="249">
        <v>0.12</v>
      </c>
      <c r="Q53" s="249">
        <v>-0.05</v>
      </c>
      <c r="R53" s="249">
        <v>0.37</v>
      </c>
      <c r="S53" s="249">
        <v>160</v>
      </c>
      <c r="T53" s="249">
        <v>110</v>
      </c>
      <c r="V53" s="247">
        <v>0.01</v>
      </c>
      <c r="W53" s="249">
        <v>0</v>
      </c>
      <c r="X53" s="249">
        <v>-0.2</v>
      </c>
      <c r="Y53" s="249">
        <v>0.24</v>
      </c>
      <c r="Z53" s="249">
        <v>5</v>
      </c>
      <c r="AA53" s="249">
        <v>80</v>
      </c>
    </row>
    <row r="54" spans="1:34" ht="12.75" thickBot="1">
      <c r="A54" s="247">
        <v>2.5000000000000001E-2</v>
      </c>
      <c r="B54" s="249">
        <v>9.0999999999999998E-2</v>
      </c>
      <c r="C54" s="249">
        <v>-0.10199999999999999</v>
      </c>
      <c r="D54" s="249">
        <v>0.314</v>
      </c>
      <c r="E54" s="249">
        <v>670</v>
      </c>
      <c r="F54" s="249"/>
      <c r="H54" s="247">
        <v>0.02</v>
      </c>
      <c r="I54" s="249">
        <v>0</v>
      </c>
      <c r="J54" s="249">
        <v>-0.05</v>
      </c>
      <c r="K54" s="249">
        <v>0.4</v>
      </c>
      <c r="L54" s="249">
        <v>20</v>
      </c>
      <c r="M54" s="249">
        <v>90</v>
      </c>
      <c r="O54" s="247">
        <v>0.02</v>
      </c>
      <c r="P54" s="249">
        <v>0.12</v>
      </c>
      <c r="Q54" s="249">
        <v>-0.05</v>
      </c>
      <c r="R54" s="249">
        <v>0.38</v>
      </c>
      <c r="S54" s="249">
        <v>70</v>
      </c>
      <c r="T54" s="249">
        <v>110</v>
      </c>
      <c r="V54" s="247">
        <v>0.02</v>
      </c>
      <c r="W54" s="249">
        <v>0</v>
      </c>
      <c r="X54" s="249">
        <v>-0.2</v>
      </c>
      <c r="Y54" s="249">
        <v>0.24</v>
      </c>
      <c r="Z54" s="249">
        <v>3</v>
      </c>
      <c r="AA54" s="249">
        <v>60</v>
      </c>
    </row>
    <row r="55" spans="1:34" ht="12.75" thickBot="1">
      <c r="A55" s="247">
        <v>3.5000000000000003E-2</v>
      </c>
      <c r="B55" s="249">
        <v>0.11</v>
      </c>
      <c r="C55" s="249">
        <v>-8.1000000000000003E-2</v>
      </c>
      <c r="D55" s="249">
        <v>0.33600000000000002</v>
      </c>
      <c r="E55" s="249">
        <v>310</v>
      </c>
      <c r="F55" s="249"/>
      <c r="H55" s="247">
        <v>0.03</v>
      </c>
      <c r="I55" s="249">
        <v>0</v>
      </c>
      <c r="J55" s="249">
        <v>-0.05</v>
      </c>
      <c r="K55" s="249">
        <v>0.44</v>
      </c>
      <c r="L55" s="249">
        <v>10</v>
      </c>
      <c r="M55" s="249">
        <v>80</v>
      </c>
      <c r="O55" s="247">
        <v>0.03</v>
      </c>
      <c r="P55" s="249">
        <v>0.15</v>
      </c>
      <c r="Q55" s="249">
        <v>-0.05</v>
      </c>
      <c r="R55" s="249">
        <v>0.42</v>
      </c>
      <c r="S55" s="249">
        <v>30</v>
      </c>
      <c r="T55" s="249">
        <v>110</v>
      </c>
      <c r="V55" s="247">
        <v>0.03</v>
      </c>
      <c r="W55" s="249">
        <v>0</v>
      </c>
      <c r="X55" s="249">
        <v>-0.2</v>
      </c>
      <c r="Y55" s="249">
        <v>0.25</v>
      </c>
      <c r="Z55" s="249">
        <v>2</v>
      </c>
      <c r="AA55" s="249">
        <v>60</v>
      </c>
    </row>
    <row r="56" spans="1:34" ht="12.75" thickBot="1">
      <c r="A56" s="247">
        <v>5.5E-2</v>
      </c>
      <c r="B56" s="249">
        <v>0.128</v>
      </c>
      <c r="C56" s="249">
        <v>-6.7000000000000004E-2</v>
      </c>
      <c r="D56" s="249">
        <v>0.35699999999999998</v>
      </c>
      <c r="E56" s="249">
        <v>110</v>
      </c>
      <c r="F56" s="249"/>
      <c r="H56" s="247">
        <v>0.05</v>
      </c>
      <c r="I56" s="249">
        <v>0</v>
      </c>
      <c r="J56" s="249">
        <v>0</v>
      </c>
      <c r="K56" s="249">
        <v>0.45</v>
      </c>
      <c r="L56" s="249">
        <v>1</v>
      </c>
      <c r="M56" s="249">
        <v>70</v>
      </c>
      <c r="O56" s="247">
        <v>0.05</v>
      </c>
      <c r="P56" s="249">
        <v>0.19</v>
      </c>
      <c r="Q56" s="249">
        <v>-0.03</v>
      </c>
      <c r="R56" s="249">
        <v>0.44</v>
      </c>
      <c r="S56" s="249">
        <v>20</v>
      </c>
      <c r="T56" s="249">
        <v>100</v>
      </c>
      <c r="V56" s="247">
        <v>0.05</v>
      </c>
      <c r="W56" s="249">
        <v>0</v>
      </c>
      <c r="X56" s="249">
        <v>-0.22</v>
      </c>
      <c r="Y56" s="249">
        <v>0.26</v>
      </c>
      <c r="Z56" s="249">
        <v>1</v>
      </c>
      <c r="AA56" s="249">
        <v>60</v>
      </c>
    </row>
    <row r="57" spans="1:34" ht="12.75" thickBot="1">
      <c r="A57" s="247">
        <v>7.4999999999999997E-2</v>
      </c>
      <c r="B57" s="249">
        <v>0.13700000000000001</v>
      </c>
      <c r="C57" s="249">
        <v>-5.8999999999999997E-2</v>
      </c>
      <c r="D57" s="249">
        <v>0.36899999999999999</v>
      </c>
      <c r="E57" s="249">
        <v>40</v>
      </c>
      <c r="F57" s="249"/>
      <c r="O57" s="247">
        <v>7.0000000000000007E-2</v>
      </c>
      <c r="P57" s="249">
        <v>0.19</v>
      </c>
      <c r="Q57" s="249">
        <v>-0.03</v>
      </c>
      <c r="R57" s="249">
        <v>0.43</v>
      </c>
      <c r="S57" s="249">
        <v>10</v>
      </c>
      <c r="T57" s="249">
        <v>100</v>
      </c>
      <c r="V57" s="247">
        <v>7.0000000000000007E-2</v>
      </c>
      <c r="W57" s="249">
        <v>0</v>
      </c>
      <c r="X57" s="249">
        <v>-0.25</v>
      </c>
      <c r="Y57" s="249">
        <v>0.28000000000000003</v>
      </c>
      <c r="Z57" s="249">
        <v>0</v>
      </c>
      <c r="AA57" s="249">
        <v>40</v>
      </c>
    </row>
    <row r="58" spans="1:34" ht="12.75" thickBot="1">
      <c r="A58" s="247">
        <v>9.5000000000000001E-2</v>
      </c>
      <c r="B58" s="249">
        <v>0.14699999999999999</v>
      </c>
      <c r="C58" s="249">
        <v>-4.8000000000000001E-2</v>
      </c>
      <c r="D58" s="249">
        <v>0.38600000000000001</v>
      </c>
      <c r="E58" s="249">
        <v>20</v>
      </c>
      <c r="F58" s="249"/>
      <c r="O58" s="247">
        <v>0.09</v>
      </c>
      <c r="P58" s="249">
        <v>0.19</v>
      </c>
      <c r="Q58" s="249">
        <v>-0.02</v>
      </c>
      <c r="R58" s="249">
        <v>0.44</v>
      </c>
      <c r="S58" s="249">
        <v>10</v>
      </c>
      <c r="T58" s="249">
        <v>100</v>
      </c>
      <c r="V58" s="247">
        <v>0.09</v>
      </c>
      <c r="W58" s="249">
        <v>0</v>
      </c>
      <c r="X58" s="249">
        <v>-0.25</v>
      </c>
      <c r="Y58" s="249">
        <v>0.28999999999999998</v>
      </c>
      <c r="Z58" s="249"/>
      <c r="AA58" s="249">
        <v>30</v>
      </c>
    </row>
    <row r="59" spans="1:34" ht="12.75" thickBot="1">
      <c r="A59" s="247">
        <v>0.115</v>
      </c>
      <c r="B59" s="249">
        <v>0.14699999999999999</v>
      </c>
      <c r="C59" s="249">
        <v>-3.4000000000000002E-2</v>
      </c>
      <c r="D59" s="249">
        <v>0.38800000000000001</v>
      </c>
      <c r="E59" s="249">
        <v>20</v>
      </c>
      <c r="F59" s="249"/>
    </row>
    <row r="60" spans="1:34" ht="12.75" thickBot="1">
      <c r="A60" s="247">
        <v>0.13500000000000001</v>
      </c>
      <c r="B60" s="249">
        <v>0.14899999999999999</v>
      </c>
      <c r="C60" s="249">
        <v>-6.7000000000000004E-2</v>
      </c>
      <c r="D60" s="249">
        <v>0.39900000000000002</v>
      </c>
      <c r="E60" s="249">
        <v>10</v>
      </c>
      <c r="F60" s="249"/>
    </row>
    <row r="61" spans="1:34" ht="12.75" thickBot="1"/>
    <row r="62" spans="1:34" ht="28.15" customHeight="1" thickBot="1">
      <c r="A62" s="463" t="s">
        <v>571</v>
      </c>
      <c r="B62" s="468"/>
      <c r="C62" s="468"/>
      <c r="D62" s="468"/>
      <c r="E62" s="468"/>
      <c r="F62" s="464"/>
      <c r="H62" s="463" t="s">
        <v>572</v>
      </c>
      <c r="I62" s="468"/>
      <c r="J62" s="468"/>
      <c r="K62" s="468"/>
      <c r="L62" s="468"/>
      <c r="M62" s="464"/>
      <c r="O62" s="463" t="s">
        <v>573</v>
      </c>
      <c r="P62" s="468"/>
      <c r="Q62" s="468"/>
      <c r="R62" s="468"/>
      <c r="S62" s="468"/>
      <c r="T62" s="464"/>
      <c r="V62" s="463" t="s">
        <v>574</v>
      </c>
      <c r="W62" s="468"/>
      <c r="X62" s="468"/>
      <c r="Y62" s="468"/>
      <c r="Z62" s="468"/>
      <c r="AA62" s="464"/>
      <c r="AC62" s="463" t="s">
        <v>575</v>
      </c>
      <c r="AD62" s="468"/>
      <c r="AE62" s="468"/>
      <c r="AF62" s="468"/>
      <c r="AG62" s="468"/>
      <c r="AH62" s="464"/>
    </row>
    <row r="63" spans="1:34" ht="12.75" thickBot="1">
      <c r="A63" s="465" t="s">
        <v>434</v>
      </c>
      <c r="B63" s="463" t="s">
        <v>435</v>
      </c>
      <c r="C63" s="468"/>
      <c r="D63" s="464"/>
      <c r="E63" s="463" t="s">
        <v>436</v>
      </c>
      <c r="F63" s="464"/>
      <c r="H63" s="465" t="s">
        <v>434</v>
      </c>
      <c r="I63" s="463" t="s">
        <v>435</v>
      </c>
      <c r="J63" s="468"/>
      <c r="K63" s="464"/>
      <c r="L63" s="463" t="s">
        <v>436</v>
      </c>
      <c r="M63" s="464"/>
      <c r="O63" s="465" t="s">
        <v>434</v>
      </c>
      <c r="P63" s="463" t="s">
        <v>435</v>
      </c>
      <c r="Q63" s="468"/>
      <c r="R63" s="464"/>
      <c r="S63" s="463" t="s">
        <v>436</v>
      </c>
      <c r="T63" s="464"/>
      <c r="V63" s="465" t="s">
        <v>434</v>
      </c>
      <c r="W63" s="463" t="s">
        <v>435</v>
      </c>
      <c r="X63" s="468"/>
      <c r="Y63" s="464"/>
      <c r="Z63" s="463" t="s">
        <v>436</v>
      </c>
      <c r="AA63" s="464"/>
      <c r="AC63" s="465" t="s">
        <v>434</v>
      </c>
      <c r="AD63" s="463" t="s">
        <v>435</v>
      </c>
      <c r="AE63" s="468"/>
      <c r="AF63" s="464"/>
      <c r="AG63" s="463" t="s">
        <v>436</v>
      </c>
      <c r="AH63" s="464"/>
    </row>
    <row r="64" spans="1:34" ht="24">
      <c r="A64" s="466"/>
      <c r="B64" s="465" t="s">
        <v>437</v>
      </c>
      <c r="C64" s="465" t="s">
        <v>438</v>
      </c>
      <c r="D64" s="465" t="s">
        <v>439</v>
      </c>
      <c r="E64" s="465" t="s">
        <v>566</v>
      </c>
      <c r="F64" s="245" t="s">
        <v>440</v>
      </c>
      <c r="H64" s="466"/>
      <c r="I64" s="465" t="s">
        <v>437</v>
      </c>
      <c r="J64" s="465" t="s">
        <v>438</v>
      </c>
      <c r="K64" s="465" t="s">
        <v>439</v>
      </c>
      <c r="L64" s="465" t="s">
        <v>566</v>
      </c>
      <c r="M64" s="245" t="s">
        <v>440</v>
      </c>
      <c r="O64" s="466"/>
      <c r="P64" s="465" t="s">
        <v>437</v>
      </c>
      <c r="Q64" s="465" t="s">
        <v>438</v>
      </c>
      <c r="R64" s="465" t="s">
        <v>439</v>
      </c>
      <c r="S64" s="465" t="s">
        <v>566</v>
      </c>
      <c r="T64" s="245" t="s">
        <v>440</v>
      </c>
      <c r="V64" s="466"/>
      <c r="W64" s="465" t="s">
        <v>437</v>
      </c>
      <c r="X64" s="465" t="s">
        <v>438</v>
      </c>
      <c r="Y64" s="465" t="s">
        <v>439</v>
      </c>
      <c r="Z64" s="465" t="s">
        <v>566</v>
      </c>
      <c r="AA64" s="245" t="s">
        <v>440</v>
      </c>
      <c r="AC64" s="466"/>
      <c r="AD64" s="465" t="s">
        <v>437</v>
      </c>
      <c r="AE64" s="465" t="s">
        <v>438</v>
      </c>
      <c r="AF64" s="465" t="s">
        <v>439</v>
      </c>
      <c r="AG64" s="465" t="s">
        <v>566</v>
      </c>
      <c r="AH64" s="245" t="s">
        <v>440</v>
      </c>
    </row>
    <row r="65" spans="1:34" ht="12.75" thickBot="1">
      <c r="A65" s="467"/>
      <c r="B65" s="467"/>
      <c r="C65" s="467"/>
      <c r="D65" s="467"/>
      <c r="E65" s="467"/>
      <c r="F65" s="246" t="s">
        <v>567</v>
      </c>
      <c r="H65" s="467"/>
      <c r="I65" s="467"/>
      <c r="J65" s="467"/>
      <c r="K65" s="467"/>
      <c r="L65" s="467"/>
      <c r="M65" s="246" t="s">
        <v>567</v>
      </c>
      <c r="O65" s="467"/>
      <c r="P65" s="467"/>
      <c r="Q65" s="467"/>
      <c r="R65" s="467"/>
      <c r="S65" s="467"/>
      <c r="T65" s="246" t="s">
        <v>567</v>
      </c>
      <c r="V65" s="467"/>
      <c r="W65" s="467"/>
      <c r="X65" s="467"/>
      <c r="Y65" s="467"/>
      <c r="Z65" s="467"/>
      <c r="AA65" s="246" t="s">
        <v>567</v>
      </c>
      <c r="AC65" s="467"/>
      <c r="AD65" s="467"/>
      <c r="AE65" s="467"/>
      <c r="AF65" s="467"/>
      <c r="AG65" s="467"/>
      <c r="AH65" s="246" t="s">
        <v>567</v>
      </c>
    </row>
    <row r="66" spans="1:34" ht="12.75" thickBot="1">
      <c r="A66" s="247">
        <v>1.4999999999999999E-2</v>
      </c>
      <c r="B66" s="249">
        <v>8.2000000000000003E-2</v>
      </c>
      <c r="C66" s="249">
        <v>-0.14299999999999999</v>
      </c>
      <c r="D66" s="249">
        <v>0.32400000000000001</v>
      </c>
      <c r="E66" s="249">
        <v>1040</v>
      </c>
      <c r="F66" s="249"/>
      <c r="H66" s="247">
        <v>0.01</v>
      </c>
      <c r="I66" s="249">
        <v>0.4</v>
      </c>
      <c r="J66" s="249">
        <v>-0.05</v>
      </c>
      <c r="K66" s="249">
        <v>0.16</v>
      </c>
      <c r="L66" s="249">
        <v>20</v>
      </c>
      <c r="M66" s="249">
        <v>70</v>
      </c>
      <c r="O66" s="247">
        <v>0.01</v>
      </c>
      <c r="P66" s="249">
        <v>0.15</v>
      </c>
      <c r="Q66" s="249">
        <v>-0.05</v>
      </c>
      <c r="R66" s="249">
        <v>0.4</v>
      </c>
      <c r="S66" s="249">
        <v>40</v>
      </c>
      <c r="T66" s="249">
        <v>100</v>
      </c>
      <c r="V66" s="247">
        <v>0.01</v>
      </c>
      <c r="W66" s="249">
        <v>0.3</v>
      </c>
      <c r="X66" s="249">
        <v>0.12</v>
      </c>
      <c r="Y66" s="249">
        <v>0.56000000000000005</v>
      </c>
      <c r="Z66" s="249">
        <v>10</v>
      </c>
      <c r="AA66" s="249">
        <v>40</v>
      </c>
      <c r="AC66" s="247">
        <v>0.01</v>
      </c>
      <c r="AD66" s="249">
        <v>0.13</v>
      </c>
      <c r="AE66" s="249">
        <v>-0.05</v>
      </c>
      <c r="AF66" s="249">
        <v>0.35</v>
      </c>
      <c r="AG66" s="249">
        <v>40</v>
      </c>
      <c r="AH66" s="249">
        <v>40</v>
      </c>
    </row>
    <row r="67" spans="1:34" ht="12.75" thickBot="1">
      <c r="A67" s="247">
        <v>2.5000000000000001E-2</v>
      </c>
      <c r="B67" s="249">
        <v>0.10199999999999999</v>
      </c>
      <c r="C67" s="249">
        <v>-0.121</v>
      </c>
      <c r="D67" s="249">
        <v>0.34899999999999998</v>
      </c>
      <c r="E67" s="249">
        <v>400</v>
      </c>
      <c r="F67" s="249"/>
      <c r="H67" s="247">
        <v>0.02</v>
      </c>
      <c r="I67" s="249">
        <v>0.42</v>
      </c>
      <c r="J67" s="249">
        <v>-0.05</v>
      </c>
      <c r="K67" s="249">
        <v>0.18</v>
      </c>
      <c r="L67" s="249">
        <v>10</v>
      </c>
      <c r="M67" s="249">
        <v>70</v>
      </c>
      <c r="O67" s="247">
        <v>0.02</v>
      </c>
      <c r="P67" s="249">
        <v>0.17</v>
      </c>
      <c r="Q67" s="249">
        <v>-0.04</v>
      </c>
      <c r="R67" s="249">
        <v>0.42</v>
      </c>
      <c r="S67" s="249">
        <v>20</v>
      </c>
      <c r="T67" s="249">
        <v>90</v>
      </c>
      <c r="V67" s="247">
        <v>0.02</v>
      </c>
      <c r="W67" s="249">
        <v>0.33</v>
      </c>
      <c r="X67" s="249">
        <v>0.13</v>
      </c>
      <c r="Y67" s="249">
        <v>0.6</v>
      </c>
      <c r="Z67" s="249">
        <v>5</v>
      </c>
      <c r="AA67" s="249">
        <v>40</v>
      </c>
      <c r="AC67" s="247">
        <v>0.02</v>
      </c>
      <c r="AD67" s="249">
        <v>0.16</v>
      </c>
      <c r="AE67" s="249">
        <v>-0.03</v>
      </c>
      <c r="AF67" s="249">
        <v>0.37</v>
      </c>
      <c r="AG67" s="249">
        <v>15</v>
      </c>
      <c r="AH67" s="249">
        <v>40</v>
      </c>
    </row>
    <row r="68" spans="1:34" ht="12.75" thickBot="1">
      <c r="A68" s="247">
        <v>3.5000000000000003E-2</v>
      </c>
      <c r="B68" s="249">
        <v>0.12</v>
      </c>
      <c r="C68" s="249">
        <v>-0.11</v>
      </c>
      <c r="D68" s="249">
        <v>0.38300000000000001</v>
      </c>
      <c r="E68" s="249">
        <v>220</v>
      </c>
      <c r="F68" s="249"/>
      <c r="H68" s="247">
        <v>0.03</v>
      </c>
      <c r="I68" s="249">
        <v>0.42</v>
      </c>
      <c r="J68" s="249">
        <v>-0.05</v>
      </c>
      <c r="K68" s="249">
        <v>0.2</v>
      </c>
      <c r="L68" s="249">
        <v>5</v>
      </c>
      <c r="M68" s="249">
        <v>70</v>
      </c>
      <c r="O68" s="247">
        <v>0.03</v>
      </c>
      <c r="P68" s="249">
        <v>0.18</v>
      </c>
      <c r="Q68" s="249">
        <v>-0.04</v>
      </c>
      <c r="R68" s="249">
        <v>0.43</v>
      </c>
      <c r="S68" s="249">
        <v>20</v>
      </c>
      <c r="T68" s="249">
        <v>90</v>
      </c>
      <c r="V68" s="247">
        <v>0.03</v>
      </c>
      <c r="W68" s="249">
        <v>0.36</v>
      </c>
      <c r="X68" s="249">
        <v>0.16</v>
      </c>
      <c r="Y68" s="249">
        <v>0.63</v>
      </c>
      <c r="Z68" s="249">
        <v>3</v>
      </c>
      <c r="AA68" s="249">
        <v>40</v>
      </c>
      <c r="AC68" s="247">
        <v>0.03</v>
      </c>
      <c r="AD68" s="249">
        <v>0.18</v>
      </c>
      <c r="AE68" s="249">
        <v>-0.03</v>
      </c>
      <c r="AF68" s="249">
        <v>0.4</v>
      </c>
      <c r="AG68" s="249">
        <v>10</v>
      </c>
      <c r="AH68" s="249">
        <v>40</v>
      </c>
    </row>
    <row r="69" spans="1:34" ht="12.75" thickBot="1">
      <c r="A69" s="247">
        <v>5.5E-2</v>
      </c>
      <c r="B69" s="249">
        <v>0.13300000000000001</v>
      </c>
      <c r="C69" s="249">
        <v>-0.10299999999999999</v>
      </c>
      <c r="D69" s="249">
        <v>0.40300000000000002</v>
      </c>
      <c r="E69" s="249">
        <v>100</v>
      </c>
      <c r="F69" s="249"/>
      <c r="H69" s="247">
        <v>0.05</v>
      </c>
      <c r="I69" s="249">
        <v>0.45</v>
      </c>
      <c r="J69" s="249">
        <v>0</v>
      </c>
      <c r="K69" s="249">
        <v>0.2</v>
      </c>
      <c r="L69" s="249">
        <v>3</v>
      </c>
      <c r="M69" s="249">
        <v>70</v>
      </c>
      <c r="O69" s="247">
        <v>0.05</v>
      </c>
      <c r="P69" s="249">
        <v>0.18</v>
      </c>
      <c r="Q69" s="249">
        <v>-0.04</v>
      </c>
      <c r="R69" s="249">
        <v>0.45</v>
      </c>
      <c r="S69" s="249">
        <v>10</v>
      </c>
      <c r="T69" s="249">
        <v>90</v>
      </c>
      <c r="V69" s="247">
        <v>0.05</v>
      </c>
      <c r="W69" s="249">
        <v>0.37</v>
      </c>
      <c r="X69" s="249">
        <v>0.17</v>
      </c>
      <c r="Y69" s="249">
        <v>0.65</v>
      </c>
      <c r="Z69" s="249">
        <v>0</v>
      </c>
      <c r="AA69" s="249">
        <v>30</v>
      </c>
      <c r="AC69" s="247">
        <v>0.05</v>
      </c>
      <c r="AD69" s="249">
        <v>0.19</v>
      </c>
      <c r="AE69" s="249">
        <v>-0.02</v>
      </c>
      <c r="AF69" s="249">
        <v>0.43</v>
      </c>
      <c r="AG69" s="249">
        <v>5</v>
      </c>
      <c r="AH69" s="249">
        <v>40</v>
      </c>
    </row>
    <row r="70" spans="1:34" ht="12.75" thickBot="1">
      <c r="A70" s="247">
        <v>7.4999999999999997E-2</v>
      </c>
      <c r="B70" s="249">
        <v>0.13600000000000001</v>
      </c>
      <c r="C70" s="249">
        <v>-0.108</v>
      </c>
      <c r="D70" s="249">
        <v>0.41199999999999998</v>
      </c>
      <c r="E70" s="249">
        <v>70</v>
      </c>
      <c r="F70" s="249"/>
      <c r="O70" s="247">
        <v>7.0000000000000007E-2</v>
      </c>
      <c r="P70" s="249">
        <v>0.19</v>
      </c>
      <c r="Q70" s="249">
        <v>-0.03</v>
      </c>
      <c r="R70" s="249">
        <v>0.46</v>
      </c>
      <c r="S70" s="249">
        <v>10</v>
      </c>
      <c r="T70" s="249">
        <v>90</v>
      </c>
      <c r="V70" s="247">
        <v>7.0000000000000007E-2</v>
      </c>
      <c r="W70" s="249">
        <v>0.38</v>
      </c>
      <c r="X70" s="249">
        <v>0.18</v>
      </c>
      <c r="Y70" s="249">
        <v>0.66</v>
      </c>
      <c r="Z70" s="249">
        <v>0</v>
      </c>
      <c r="AA70" s="249">
        <v>40</v>
      </c>
      <c r="AC70" s="247">
        <v>7.0000000000000007E-2</v>
      </c>
      <c r="AD70" s="249">
        <v>0.18</v>
      </c>
      <c r="AE70" s="249">
        <v>-0.02</v>
      </c>
      <c r="AF70" s="249">
        <v>0.44</v>
      </c>
      <c r="AG70" s="249">
        <v>3</v>
      </c>
      <c r="AH70" s="249">
        <v>40</v>
      </c>
    </row>
    <row r="71" spans="1:34" ht="12.75" thickBot="1">
      <c r="A71" s="247">
        <v>9.5000000000000001E-2</v>
      </c>
      <c r="B71" s="249">
        <v>0.13400000000000001</v>
      </c>
      <c r="C71" s="249">
        <v>-0.121</v>
      </c>
      <c r="D71" s="249">
        <v>0.41799999999999998</v>
      </c>
      <c r="E71" s="249">
        <v>80</v>
      </c>
      <c r="F71" s="249"/>
      <c r="O71" s="247">
        <v>0.09</v>
      </c>
      <c r="P71" s="249">
        <v>0.18</v>
      </c>
      <c r="Q71" s="249">
        <v>-0.04</v>
      </c>
      <c r="R71" s="249">
        <v>0.48</v>
      </c>
      <c r="S71" s="249">
        <v>5</v>
      </c>
      <c r="T71" s="249">
        <v>90</v>
      </c>
      <c r="V71" s="247">
        <v>0.09</v>
      </c>
      <c r="W71" s="249">
        <v>0.38</v>
      </c>
      <c r="X71" s="249">
        <v>0.18</v>
      </c>
      <c r="Y71" s="249">
        <v>0.67</v>
      </c>
      <c r="Z71" s="249">
        <v>0</v>
      </c>
      <c r="AA71" s="249">
        <v>20</v>
      </c>
      <c r="AC71" s="247">
        <v>0.09</v>
      </c>
      <c r="AD71" s="249">
        <v>0.19</v>
      </c>
      <c r="AE71" s="249">
        <v>0</v>
      </c>
      <c r="AF71" s="249">
        <v>0.45</v>
      </c>
      <c r="AG71" s="249">
        <v>1</v>
      </c>
      <c r="AH71" s="249">
        <v>40</v>
      </c>
    </row>
    <row r="72" spans="1:34" ht="12.75" thickBot="1">
      <c r="A72" s="247">
        <v>0.115</v>
      </c>
      <c r="B72" s="249">
        <v>0.13800000000000001</v>
      </c>
      <c r="C72" s="249">
        <v>-0.13800000000000001</v>
      </c>
      <c r="D72" s="249">
        <v>0.43099999999999999</v>
      </c>
      <c r="E72" s="249">
        <v>60</v>
      </c>
      <c r="F72" s="249"/>
    </row>
    <row r="73" spans="1:34" ht="12.75" thickBot="1">
      <c r="A73" s="247">
        <v>0.13500000000000001</v>
      </c>
      <c r="B73" s="249">
        <v>0.14099999999999999</v>
      </c>
      <c r="C73" s="249">
        <v>-0.15</v>
      </c>
      <c r="D73" s="249">
        <v>0.442</v>
      </c>
      <c r="E73" s="249">
        <v>40</v>
      </c>
      <c r="F73" s="249"/>
    </row>
    <row r="74" spans="1:34" ht="12.75" thickBot="1"/>
    <row r="75" spans="1:34" ht="28.15" customHeight="1" thickBot="1">
      <c r="A75" s="463" t="s">
        <v>576</v>
      </c>
      <c r="B75" s="468"/>
      <c r="C75" s="468"/>
      <c r="D75" s="468"/>
      <c r="E75" s="468"/>
      <c r="F75" s="464"/>
      <c r="H75" s="463" t="s">
        <v>577</v>
      </c>
      <c r="I75" s="468"/>
      <c r="J75" s="468"/>
      <c r="K75" s="468"/>
      <c r="L75" s="468"/>
      <c r="M75" s="464"/>
      <c r="O75" s="463" t="s">
        <v>578</v>
      </c>
      <c r="P75" s="468"/>
      <c r="Q75" s="468"/>
      <c r="R75" s="468"/>
      <c r="S75" s="468"/>
      <c r="T75" s="464"/>
      <c r="V75" s="463" t="s">
        <v>579</v>
      </c>
      <c r="W75" s="468"/>
      <c r="X75" s="468"/>
      <c r="Y75" s="468"/>
      <c r="Z75" s="468"/>
      <c r="AA75" s="464"/>
      <c r="AC75" s="463" t="s">
        <v>580</v>
      </c>
      <c r="AD75" s="468"/>
      <c r="AE75" s="468"/>
      <c r="AF75" s="468"/>
      <c r="AG75" s="468"/>
      <c r="AH75" s="464"/>
    </row>
    <row r="76" spans="1:34" ht="12.75" thickBot="1">
      <c r="A76" s="465" t="s">
        <v>434</v>
      </c>
      <c r="B76" s="463" t="s">
        <v>435</v>
      </c>
      <c r="C76" s="468"/>
      <c r="D76" s="464"/>
      <c r="E76" s="463" t="s">
        <v>436</v>
      </c>
      <c r="F76" s="464"/>
      <c r="H76" s="465" t="s">
        <v>434</v>
      </c>
      <c r="I76" s="463" t="s">
        <v>435</v>
      </c>
      <c r="J76" s="468"/>
      <c r="K76" s="464"/>
      <c r="L76" s="463" t="s">
        <v>436</v>
      </c>
      <c r="M76" s="464"/>
      <c r="O76" s="465" t="s">
        <v>434</v>
      </c>
      <c r="P76" s="463" t="s">
        <v>435</v>
      </c>
      <c r="Q76" s="468"/>
      <c r="R76" s="464"/>
      <c r="S76" s="463" t="s">
        <v>436</v>
      </c>
      <c r="T76" s="464"/>
      <c r="V76" s="465" t="s">
        <v>434</v>
      </c>
      <c r="W76" s="463" t="s">
        <v>435</v>
      </c>
      <c r="X76" s="468"/>
      <c r="Y76" s="464"/>
      <c r="Z76" s="463" t="s">
        <v>436</v>
      </c>
      <c r="AA76" s="464"/>
      <c r="AC76" s="465" t="s">
        <v>434</v>
      </c>
      <c r="AD76" s="463" t="s">
        <v>435</v>
      </c>
      <c r="AE76" s="468"/>
      <c r="AF76" s="464"/>
      <c r="AG76" s="463" t="s">
        <v>436</v>
      </c>
      <c r="AH76" s="464"/>
    </row>
    <row r="77" spans="1:34" ht="24">
      <c r="A77" s="466"/>
      <c r="B77" s="465" t="s">
        <v>437</v>
      </c>
      <c r="C77" s="465" t="s">
        <v>438</v>
      </c>
      <c r="D77" s="465" t="s">
        <v>439</v>
      </c>
      <c r="E77" s="465" t="s">
        <v>566</v>
      </c>
      <c r="F77" s="245" t="s">
        <v>440</v>
      </c>
      <c r="H77" s="466"/>
      <c r="I77" s="465" t="s">
        <v>437</v>
      </c>
      <c r="J77" s="465" t="s">
        <v>438</v>
      </c>
      <c r="K77" s="465" t="s">
        <v>439</v>
      </c>
      <c r="L77" s="465" t="s">
        <v>566</v>
      </c>
      <c r="M77" s="245" t="s">
        <v>440</v>
      </c>
      <c r="O77" s="466"/>
      <c r="P77" s="465" t="s">
        <v>437</v>
      </c>
      <c r="Q77" s="465" t="s">
        <v>438</v>
      </c>
      <c r="R77" s="465" t="s">
        <v>439</v>
      </c>
      <c r="S77" s="465" t="s">
        <v>566</v>
      </c>
      <c r="T77" s="245" t="s">
        <v>440</v>
      </c>
      <c r="V77" s="466"/>
      <c r="W77" s="465" t="s">
        <v>437</v>
      </c>
      <c r="X77" s="465" t="s">
        <v>438</v>
      </c>
      <c r="Y77" s="465" t="s">
        <v>439</v>
      </c>
      <c r="Z77" s="465" t="s">
        <v>566</v>
      </c>
      <c r="AA77" s="245" t="s">
        <v>440</v>
      </c>
      <c r="AC77" s="466"/>
      <c r="AD77" s="465" t="s">
        <v>437</v>
      </c>
      <c r="AE77" s="465" t="s">
        <v>438</v>
      </c>
      <c r="AF77" s="465" t="s">
        <v>439</v>
      </c>
      <c r="AG77" s="465" t="s">
        <v>566</v>
      </c>
      <c r="AH77" s="245" t="s">
        <v>440</v>
      </c>
    </row>
    <row r="78" spans="1:34" ht="12.75" thickBot="1">
      <c r="A78" s="467"/>
      <c r="B78" s="467"/>
      <c r="C78" s="467"/>
      <c r="D78" s="467"/>
      <c r="E78" s="467"/>
      <c r="F78" s="246" t="s">
        <v>567</v>
      </c>
      <c r="H78" s="467"/>
      <c r="I78" s="467"/>
      <c r="J78" s="467"/>
      <c r="K78" s="467"/>
      <c r="L78" s="467"/>
      <c r="M78" s="246" t="s">
        <v>567</v>
      </c>
      <c r="O78" s="467"/>
      <c r="P78" s="467"/>
      <c r="Q78" s="467"/>
      <c r="R78" s="467"/>
      <c r="S78" s="467"/>
      <c r="T78" s="246" t="s">
        <v>567</v>
      </c>
      <c r="V78" s="467"/>
      <c r="W78" s="467"/>
      <c r="X78" s="467"/>
      <c r="Y78" s="467"/>
      <c r="Z78" s="467"/>
      <c r="AA78" s="246" t="s">
        <v>567</v>
      </c>
      <c r="AC78" s="467"/>
      <c r="AD78" s="467"/>
      <c r="AE78" s="467"/>
      <c r="AF78" s="467"/>
      <c r="AG78" s="467"/>
      <c r="AH78" s="246" t="s">
        <v>567</v>
      </c>
    </row>
    <row r="79" spans="1:34" ht="12.75" thickBot="1">
      <c r="A79" s="247">
        <v>0.02</v>
      </c>
      <c r="B79" s="249">
        <v>0.153</v>
      </c>
      <c r="C79" s="249">
        <v>-1.9E-2</v>
      </c>
      <c r="D79" s="249">
        <v>0.38100000000000001</v>
      </c>
      <c r="E79" s="249">
        <v>2870</v>
      </c>
      <c r="F79" s="249"/>
      <c r="H79" s="247">
        <v>0.01</v>
      </c>
      <c r="I79" s="249">
        <v>0.31</v>
      </c>
      <c r="J79" s="249">
        <v>0.1</v>
      </c>
      <c r="K79" s="249">
        <v>0.56000000000000005</v>
      </c>
      <c r="L79" s="249">
        <v>50</v>
      </c>
      <c r="M79" s="249">
        <v>90</v>
      </c>
      <c r="O79" s="247">
        <v>0.01</v>
      </c>
      <c r="P79" s="249">
        <v>0.28000000000000003</v>
      </c>
      <c r="Q79" s="249">
        <v>-0.11</v>
      </c>
      <c r="R79" s="249">
        <v>0.53</v>
      </c>
      <c r="S79" s="249">
        <v>460</v>
      </c>
      <c r="T79" s="249">
        <v>160</v>
      </c>
      <c r="V79" s="247">
        <v>0.01</v>
      </c>
      <c r="W79" s="249">
        <v>0.65</v>
      </c>
      <c r="X79" s="249">
        <v>0.5</v>
      </c>
      <c r="Y79" s="249">
        <v>0.95</v>
      </c>
      <c r="Z79" s="249">
        <v>40</v>
      </c>
      <c r="AA79" s="249">
        <v>100</v>
      </c>
      <c r="AC79" s="247">
        <v>0.01</v>
      </c>
      <c r="AD79" s="249">
        <v>0.3</v>
      </c>
      <c r="AE79" s="249">
        <v>0.12</v>
      </c>
      <c r="AF79" s="249">
        <v>0.53</v>
      </c>
      <c r="AG79" s="249">
        <v>230</v>
      </c>
      <c r="AH79" s="249">
        <v>70</v>
      </c>
    </row>
    <row r="80" spans="1:34" ht="12.75" thickBot="1">
      <c r="A80" s="247">
        <v>0.03</v>
      </c>
      <c r="B80" s="249">
        <v>0.16700000000000001</v>
      </c>
      <c r="C80" s="249">
        <v>-2.5000000000000001E-3</v>
      </c>
      <c r="D80" s="249">
        <v>0.40300000000000002</v>
      </c>
      <c r="E80" s="249">
        <v>1630</v>
      </c>
      <c r="F80" s="249"/>
      <c r="H80" s="247">
        <v>0.02</v>
      </c>
      <c r="I80" s="249">
        <v>0.33</v>
      </c>
      <c r="J80" s="249">
        <v>0.12</v>
      </c>
      <c r="K80" s="249">
        <v>0.6</v>
      </c>
      <c r="L80" s="249">
        <v>40</v>
      </c>
      <c r="M80" s="249">
        <v>80</v>
      </c>
      <c r="O80" s="247">
        <v>0.02</v>
      </c>
      <c r="P80" s="249">
        <v>0.28000000000000003</v>
      </c>
      <c r="Q80" s="249">
        <v>-0.1</v>
      </c>
      <c r="R80" s="249">
        <v>0.54</v>
      </c>
      <c r="S80" s="249">
        <v>310</v>
      </c>
      <c r="T80" s="249">
        <v>160</v>
      </c>
      <c r="V80" s="247">
        <v>0.02</v>
      </c>
      <c r="W80" s="249">
        <v>0.72</v>
      </c>
      <c r="X80" s="249">
        <v>0.6</v>
      </c>
      <c r="Y80" s="249">
        <v>1</v>
      </c>
      <c r="Z80" s="249">
        <v>30</v>
      </c>
      <c r="AA80" s="249">
        <v>150</v>
      </c>
      <c r="AC80" s="247">
        <v>0.02</v>
      </c>
      <c r="AD80" s="249">
        <v>0.3</v>
      </c>
      <c r="AE80" s="249">
        <v>0.15</v>
      </c>
      <c r="AF80" s="249">
        <v>0.55000000000000004</v>
      </c>
      <c r="AG80" s="249">
        <v>170</v>
      </c>
      <c r="AH80" s="249">
        <v>60</v>
      </c>
    </row>
    <row r="81" spans="1:34" ht="12.75" thickBot="1">
      <c r="A81" s="247">
        <v>0.04</v>
      </c>
      <c r="B81" s="249">
        <v>0.192</v>
      </c>
      <c r="C81" s="249">
        <v>2.1999999999999999E-2</v>
      </c>
      <c r="D81" s="249">
        <v>0.436</v>
      </c>
      <c r="E81" s="249">
        <v>1200</v>
      </c>
      <c r="F81" s="249"/>
      <c r="H81" s="247">
        <v>0.03</v>
      </c>
      <c r="I81" s="249">
        <v>0.34</v>
      </c>
      <c r="J81" s="249">
        <v>0.15</v>
      </c>
      <c r="K81" s="249">
        <v>0.6</v>
      </c>
      <c r="L81" s="249">
        <v>30</v>
      </c>
      <c r="M81" s="249">
        <v>10</v>
      </c>
      <c r="O81" s="247">
        <v>0.03</v>
      </c>
      <c r="P81" s="249">
        <v>0.28999999999999998</v>
      </c>
      <c r="Q81" s="249">
        <v>-0.15</v>
      </c>
      <c r="R81" s="249">
        <v>0.55000000000000004</v>
      </c>
      <c r="S81" s="249">
        <v>250</v>
      </c>
      <c r="T81" s="249">
        <v>150</v>
      </c>
      <c r="V81" s="247">
        <v>0.03</v>
      </c>
      <c r="W81" s="249">
        <v>0.75</v>
      </c>
      <c r="X81" s="249">
        <v>0.6</v>
      </c>
      <c r="Y81" s="249">
        <v>1.05</v>
      </c>
      <c r="Z81" s="249">
        <v>25</v>
      </c>
      <c r="AA81" s="249">
        <v>120</v>
      </c>
      <c r="AC81" s="247">
        <v>0.03</v>
      </c>
      <c r="AD81" s="249">
        <v>0.31</v>
      </c>
      <c r="AE81" s="249">
        <v>0.15</v>
      </c>
      <c r="AF81" s="249">
        <v>0.56999999999999995</v>
      </c>
      <c r="AG81" s="249">
        <v>130</v>
      </c>
      <c r="AH81" s="249">
        <v>60</v>
      </c>
    </row>
    <row r="82" spans="1:34" ht="12.75" thickBot="1">
      <c r="A82" s="247">
        <v>0.06</v>
      </c>
      <c r="B82" s="249">
        <v>0.23</v>
      </c>
      <c r="C82" s="249">
        <v>5.8999999999999997E-2</v>
      </c>
      <c r="D82" s="249">
        <v>0.47799999999999998</v>
      </c>
      <c r="E82" s="249">
        <v>700</v>
      </c>
      <c r="F82" s="249"/>
      <c r="O82" s="247">
        <v>0.05</v>
      </c>
      <c r="P82" s="249">
        <v>0.3</v>
      </c>
      <c r="Q82" s="249">
        <v>-0.15</v>
      </c>
      <c r="R82" s="249">
        <v>0.56000000000000005</v>
      </c>
      <c r="S82" s="249">
        <v>190</v>
      </c>
      <c r="T82" s="249">
        <v>150</v>
      </c>
      <c r="V82" s="247">
        <v>0.05</v>
      </c>
      <c r="W82" s="249">
        <v>0.78</v>
      </c>
      <c r="X82" s="249">
        <v>0.64</v>
      </c>
      <c r="Y82" s="249">
        <v>1.05</v>
      </c>
      <c r="Z82" s="249">
        <v>20</v>
      </c>
      <c r="AA82" s="249">
        <v>90</v>
      </c>
      <c r="AC82" s="247">
        <v>0.05</v>
      </c>
      <c r="AD82" s="249">
        <v>0.33</v>
      </c>
      <c r="AE82" s="249">
        <v>0.18</v>
      </c>
      <c r="AF82" s="249">
        <v>0.6</v>
      </c>
      <c r="AG82" s="249">
        <v>110</v>
      </c>
      <c r="AH82" s="249">
        <v>60</v>
      </c>
    </row>
    <row r="83" spans="1:34" ht="12.75" thickBot="1">
      <c r="A83" s="247">
        <v>0.08</v>
      </c>
      <c r="B83" s="249">
        <v>0.254</v>
      </c>
      <c r="C83" s="249">
        <v>0.09</v>
      </c>
      <c r="D83" s="249">
        <v>0.505</v>
      </c>
      <c r="E83" s="249">
        <v>530</v>
      </c>
      <c r="F83" s="249"/>
      <c r="O83" s="247">
        <v>7.0000000000000007E-2</v>
      </c>
      <c r="P83" s="249">
        <v>0.33</v>
      </c>
      <c r="Q83" s="249">
        <v>-0.15</v>
      </c>
      <c r="R83" s="249">
        <v>0.57999999999999996</v>
      </c>
      <c r="S83" s="249">
        <v>150</v>
      </c>
      <c r="T83" s="249">
        <v>150</v>
      </c>
      <c r="V83" s="247">
        <v>7.0000000000000007E-2</v>
      </c>
      <c r="W83" s="249">
        <v>0.78</v>
      </c>
      <c r="X83" s="249">
        <v>0.65</v>
      </c>
      <c r="Y83" s="249">
        <v>1.07</v>
      </c>
      <c r="Z83" s="249">
        <v>20</v>
      </c>
      <c r="AA83" s="249">
        <v>110</v>
      </c>
      <c r="AC83" s="247">
        <v>7.0000000000000007E-2</v>
      </c>
      <c r="AD83" s="249">
        <v>0.34</v>
      </c>
      <c r="AE83" s="249">
        <v>0.18</v>
      </c>
      <c r="AF83" s="249">
        <v>0.61</v>
      </c>
      <c r="AG83" s="249">
        <v>90</v>
      </c>
      <c r="AH83" s="249">
        <v>60</v>
      </c>
    </row>
    <row r="84" spans="1:34" ht="12.75" thickBot="1">
      <c r="A84" s="247">
        <v>0.1</v>
      </c>
      <c r="B84" s="249">
        <v>0.27100000000000002</v>
      </c>
      <c r="C84" s="249">
        <v>0.108</v>
      </c>
      <c r="D84" s="249">
        <v>0.53100000000000003</v>
      </c>
      <c r="E84" s="249">
        <v>460</v>
      </c>
      <c r="F84" s="249"/>
      <c r="O84" s="247">
        <v>0.09</v>
      </c>
      <c r="P84" s="249">
        <v>0.32</v>
      </c>
      <c r="Q84" s="249">
        <v>-0.15</v>
      </c>
      <c r="R84" s="249">
        <v>0.57999999999999996</v>
      </c>
      <c r="S84" s="249">
        <v>130</v>
      </c>
      <c r="T84" s="249">
        <v>150</v>
      </c>
      <c r="V84" s="247">
        <v>0.09</v>
      </c>
      <c r="W84" s="249">
        <v>0.78</v>
      </c>
      <c r="X84" s="249">
        <v>0.62</v>
      </c>
      <c r="Y84" s="249">
        <v>1.08</v>
      </c>
      <c r="Z84" s="249">
        <v>20</v>
      </c>
      <c r="AA84" s="249">
        <v>140</v>
      </c>
      <c r="AC84" s="247">
        <v>0.09</v>
      </c>
      <c r="AD84" s="249">
        <v>0.34</v>
      </c>
      <c r="AE84" s="249">
        <v>0.18</v>
      </c>
      <c r="AF84" s="249">
        <v>0.63</v>
      </c>
      <c r="AG84" s="249">
        <v>80</v>
      </c>
      <c r="AH84" s="249">
        <v>60</v>
      </c>
    </row>
    <row r="85" spans="1:34" ht="12.75" thickBot="1">
      <c r="A85" s="247">
        <v>0.12</v>
      </c>
      <c r="B85" s="249">
        <v>0.27700000000000002</v>
      </c>
      <c r="C85" s="249">
        <v>0.128</v>
      </c>
      <c r="D85" s="249">
        <v>0.53600000000000003</v>
      </c>
      <c r="E85" s="249">
        <v>270</v>
      </c>
      <c r="F85" s="249"/>
      <c r="O85" s="247">
        <v>0.11</v>
      </c>
      <c r="P85" s="249">
        <v>0.3</v>
      </c>
      <c r="Q85" s="249">
        <v>-0.15</v>
      </c>
      <c r="R85" s="249">
        <v>0.6</v>
      </c>
      <c r="S85" s="249">
        <v>110</v>
      </c>
      <c r="T85" s="249">
        <v>150</v>
      </c>
      <c r="V85" s="247">
        <v>0.11</v>
      </c>
      <c r="W85" s="249">
        <v>0.79</v>
      </c>
      <c r="X85" s="249">
        <v>0.63</v>
      </c>
      <c r="Y85" s="249">
        <v>1.0900000000000001</v>
      </c>
      <c r="Z85" s="249">
        <v>10</v>
      </c>
      <c r="AA85" s="249">
        <v>150</v>
      </c>
      <c r="AC85" s="247">
        <v>0.11</v>
      </c>
      <c r="AD85" s="249">
        <v>0.35</v>
      </c>
      <c r="AE85" s="249">
        <v>0.18</v>
      </c>
      <c r="AF85" s="249">
        <v>0.65</v>
      </c>
      <c r="AG85" s="249">
        <v>70</v>
      </c>
      <c r="AH85" s="249">
        <v>55</v>
      </c>
    </row>
    <row r="86" spans="1:34" ht="12.75" thickBot="1">
      <c r="A86" s="247">
        <v>0.14000000000000001</v>
      </c>
      <c r="B86" s="249">
        <v>0.28299999999999997</v>
      </c>
      <c r="C86" s="249">
        <v>0.13400000000000001</v>
      </c>
      <c r="D86" s="249">
        <v>0.55800000000000005</v>
      </c>
      <c r="E86" s="249">
        <v>230</v>
      </c>
      <c r="F86" s="249"/>
      <c r="O86" s="247">
        <v>0.13</v>
      </c>
      <c r="P86" s="249">
        <v>0.27</v>
      </c>
      <c r="Q86" s="249">
        <v>-0.15</v>
      </c>
      <c r="R86" s="249">
        <v>0.61</v>
      </c>
      <c r="S86" s="249">
        <v>90</v>
      </c>
      <c r="T86" s="249">
        <v>150</v>
      </c>
      <c r="V86" s="247">
        <v>0.13</v>
      </c>
      <c r="W86" s="249">
        <v>0.79</v>
      </c>
      <c r="X86" s="249">
        <v>0.6</v>
      </c>
      <c r="Y86" s="249">
        <v>1.1000000000000001</v>
      </c>
      <c r="Z86" s="249">
        <v>10</v>
      </c>
      <c r="AA86" s="249">
        <v>140</v>
      </c>
      <c r="AC86" s="247">
        <v>0.13</v>
      </c>
      <c r="AD86" s="249">
        <v>0.34</v>
      </c>
      <c r="AE86" s="249">
        <v>0.2</v>
      </c>
      <c r="AF86" s="249">
        <v>0.65</v>
      </c>
      <c r="AG86" s="249">
        <v>60</v>
      </c>
      <c r="AH86" s="249">
        <v>50</v>
      </c>
    </row>
    <row r="87" spans="1:34" ht="12.75" thickBot="1">
      <c r="A87" s="247">
        <v>0.16</v>
      </c>
      <c r="B87" s="249">
        <v>0.28000000000000003</v>
      </c>
      <c r="C87" s="249">
        <v>0.124</v>
      </c>
      <c r="D87" s="249">
        <v>0.56999999999999995</v>
      </c>
      <c r="E87" s="249">
        <v>160</v>
      </c>
      <c r="F87" s="249"/>
    </row>
    <row r="88" spans="1:34" ht="12.75" thickBot="1"/>
    <row r="89" spans="1:34" ht="28.15" customHeight="1" thickBot="1">
      <c r="A89" s="463" t="s">
        <v>581</v>
      </c>
      <c r="B89" s="468"/>
      <c r="C89" s="468"/>
      <c r="D89" s="468"/>
      <c r="E89" s="468"/>
      <c r="F89" s="464"/>
      <c r="H89" s="463" t="s">
        <v>582</v>
      </c>
      <c r="I89" s="468"/>
      <c r="J89" s="468"/>
      <c r="K89" s="468"/>
      <c r="L89" s="468"/>
      <c r="M89" s="464"/>
      <c r="O89" s="463" t="s">
        <v>583</v>
      </c>
      <c r="P89" s="468"/>
      <c r="Q89" s="468"/>
      <c r="R89" s="468"/>
      <c r="S89" s="468"/>
      <c r="T89" s="464"/>
      <c r="AC89" s="463" t="s">
        <v>584</v>
      </c>
      <c r="AD89" s="468"/>
      <c r="AE89" s="468"/>
      <c r="AF89" s="468"/>
      <c r="AG89" s="468"/>
      <c r="AH89" s="464"/>
    </row>
    <row r="90" spans="1:34" ht="12.75" thickBot="1">
      <c r="A90" s="465" t="s">
        <v>434</v>
      </c>
      <c r="B90" s="463" t="s">
        <v>435</v>
      </c>
      <c r="C90" s="468"/>
      <c r="D90" s="464"/>
      <c r="E90" s="463" t="s">
        <v>436</v>
      </c>
      <c r="F90" s="464"/>
      <c r="H90" s="465" t="s">
        <v>434</v>
      </c>
      <c r="I90" s="463" t="s">
        <v>435</v>
      </c>
      <c r="J90" s="468"/>
      <c r="K90" s="464"/>
      <c r="L90" s="463" t="s">
        <v>436</v>
      </c>
      <c r="M90" s="464"/>
      <c r="O90" s="465" t="s">
        <v>434</v>
      </c>
      <c r="P90" s="463" t="s">
        <v>435</v>
      </c>
      <c r="Q90" s="468"/>
      <c r="R90" s="464"/>
      <c r="S90" s="463" t="s">
        <v>436</v>
      </c>
      <c r="T90" s="464"/>
      <c r="AC90" s="465" t="s">
        <v>434</v>
      </c>
      <c r="AD90" s="463" t="s">
        <v>435</v>
      </c>
      <c r="AE90" s="468"/>
      <c r="AF90" s="464"/>
      <c r="AG90" s="463" t="s">
        <v>436</v>
      </c>
      <c r="AH90" s="464"/>
    </row>
    <row r="91" spans="1:34" ht="24">
      <c r="A91" s="466"/>
      <c r="B91" s="465" t="s">
        <v>437</v>
      </c>
      <c r="C91" s="465" t="s">
        <v>438</v>
      </c>
      <c r="D91" s="465" t="s">
        <v>439</v>
      </c>
      <c r="E91" s="465" t="s">
        <v>566</v>
      </c>
      <c r="F91" s="245" t="s">
        <v>440</v>
      </c>
      <c r="H91" s="466"/>
      <c r="I91" s="465" t="s">
        <v>437</v>
      </c>
      <c r="J91" s="465" t="s">
        <v>438</v>
      </c>
      <c r="K91" s="465" t="s">
        <v>439</v>
      </c>
      <c r="L91" s="465" t="s">
        <v>566</v>
      </c>
      <c r="M91" s="245" t="s">
        <v>440</v>
      </c>
      <c r="O91" s="466"/>
      <c r="P91" s="465" t="s">
        <v>437</v>
      </c>
      <c r="Q91" s="465" t="s">
        <v>438</v>
      </c>
      <c r="R91" s="465" t="s">
        <v>439</v>
      </c>
      <c r="S91" s="465" t="s">
        <v>566</v>
      </c>
      <c r="T91" s="245" t="s">
        <v>440</v>
      </c>
      <c r="AC91" s="466"/>
      <c r="AD91" s="465" t="s">
        <v>437</v>
      </c>
      <c r="AE91" s="465" t="s">
        <v>438</v>
      </c>
      <c r="AF91" s="465" t="s">
        <v>439</v>
      </c>
      <c r="AG91" s="465" t="s">
        <v>566</v>
      </c>
      <c r="AH91" s="245" t="s">
        <v>440</v>
      </c>
    </row>
    <row r="92" spans="1:34" ht="12.75" thickBot="1">
      <c r="A92" s="467"/>
      <c r="B92" s="467"/>
      <c r="C92" s="467"/>
      <c r="D92" s="467"/>
      <c r="E92" s="467"/>
      <c r="F92" s="246" t="s">
        <v>567</v>
      </c>
      <c r="H92" s="467"/>
      <c r="I92" s="467"/>
      <c r="J92" s="467"/>
      <c r="K92" s="467"/>
      <c r="L92" s="467"/>
      <c r="M92" s="246" t="s">
        <v>567</v>
      </c>
      <c r="O92" s="467"/>
      <c r="P92" s="467"/>
      <c r="Q92" s="467"/>
      <c r="R92" s="467"/>
      <c r="S92" s="467"/>
      <c r="T92" s="246" t="s">
        <v>567</v>
      </c>
      <c r="AC92" s="467"/>
      <c r="AD92" s="467"/>
      <c r="AE92" s="467"/>
      <c r="AF92" s="467"/>
      <c r="AG92" s="467"/>
      <c r="AH92" s="246" t="s">
        <v>567</v>
      </c>
    </row>
    <row r="93" spans="1:34" ht="12.75" thickBot="1">
      <c r="A93" s="247">
        <v>0.02</v>
      </c>
      <c r="B93" s="249">
        <v>0.14799999999999999</v>
      </c>
      <c r="C93" s="249">
        <v>-3.3000000000000002E-2</v>
      </c>
      <c r="D93" s="249">
        <v>0.373</v>
      </c>
      <c r="E93" s="249">
        <v>3220</v>
      </c>
      <c r="F93" s="249"/>
      <c r="H93" s="247">
        <v>0.01</v>
      </c>
      <c r="I93" s="249">
        <v>0.7</v>
      </c>
      <c r="J93" s="249">
        <v>0.5</v>
      </c>
      <c r="K93" s="249">
        <v>0.95</v>
      </c>
      <c r="L93" s="249">
        <v>960</v>
      </c>
      <c r="M93" s="249">
        <v>260</v>
      </c>
      <c r="O93" s="247">
        <v>0.01</v>
      </c>
      <c r="P93" s="249">
        <v>0.67</v>
      </c>
      <c r="Q93" s="249">
        <v>0.52</v>
      </c>
      <c r="R93" s="249">
        <v>0.93</v>
      </c>
      <c r="S93" s="249">
        <v>3340</v>
      </c>
      <c r="T93" s="249">
        <v>250</v>
      </c>
      <c r="AC93" s="247">
        <v>0.01</v>
      </c>
      <c r="AD93" s="249">
        <v>0.64</v>
      </c>
      <c r="AE93" s="249">
        <v>0.48</v>
      </c>
      <c r="AF93" s="249">
        <v>0.9</v>
      </c>
      <c r="AG93" s="249">
        <v>2240</v>
      </c>
      <c r="AH93" s="249">
        <v>120</v>
      </c>
    </row>
    <row r="94" spans="1:34" ht="12.75" thickBot="1">
      <c r="A94" s="247">
        <v>0.03</v>
      </c>
      <c r="B94" s="249">
        <v>0.16800000000000001</v>
      </c>
      <c r="C94" s="249">
        <v>-6.0000000000000001E-3</v>
      </c>
      <c r="D94" s="249">
        <v>0.40799999999999997</v>
      </c>
      <c r="E94" s="249">
        <v>1790</v>
      </c>
      <c r="F94" s="249"/>
      <c r="H94" s="247">
        <v>0.02</v>
      </c>
      <c r="I94" s="249">
        <v>0.72</v>
      </c>
      <c r="J94" s="249">
        <v>0.55000000000000004</v>
      </c>
      <c r="K94" s="249">
        <v>0.95</v>
      </c>
      <c r="L94" s="249">
        <v>1240</v>
      </c>
      <c r="M94" s="249">
        <v>330</v>
      </c>
      <c r="O94" s="247">
        <v>0.02</v>
      </c>
      <c r="P94" s="249">
        <v>0.67</v>
      </c>
      <c r="Q94" s="249">
        <v>0.52</v>
      </c>
      <c r="R94" s="249">
        <v>0.93</v>
      </c>
      <c r="S94" s="249">
        <v>3360</v>
      </c>
      <c r="T94" s="249">
        <v>340</v>
      </c>
      <c r="AC94" s="247">
        <v>0.02</v>
      </c>
      <c r="AD94" s="249">
        <v>0.7</v>
      </c>
      <c r="AE94" s="249">
        <v>0.52</v>
      </c>
      <c r="AF94" s="249">
        <v>0.95</v>
      </c>
      <c r="AG94" s="249">
        <v>1770</v>
      </c>
      <c r="AH94" s="249">
        <v>180</v>
      </c>
    </row>
    <row r="95" spans="1:34" ht="12.75" thickBot="1">
      <c r="A95" s="247">
        <v>0.04</v>
      </c>
      <c r="B95" s="249">
        <v>0.19500000000000001</v>
      </c>
      <c r="C95" s="249">
        <v>1.7999999999999999E-2</v>
      </c>
      <c r="D95" s="249">
        <v>0.437</v>
      </c>
      <c r="E95" s="249">
        <v>1150</v>
      </c>
      <c r="F95" s="249"/>
      <c r="H95" s="247">
        <v>0.03</v>
      </c>
      <c r="I95" s="249">
        <v>0.73</v>
      </c>
      <c r="J95" s="249">
        <v>0.57999999999999996</v>
      </c>
      <c r="K95" s="249">
        <v>0.98</v>
      </c>
      <c r="L95" s="249">
        <v>1570</v>
      </c>
      <c r="M95" s="249">
        <v>460</v>
      </c>
      <c r="O95" s="247">
        <v>0.03</v>
      </c>
      <c r="P95" s="249">
        <v>0.7</v>
      </c>
      <c r="Q95" s="249">
        <v>0.54</v>
      </c>
      <c r="R95" s="249">
        <v>0.95</v>
      </c>
      <c r="S95" s="249">
        <v>3780</v>
      </c>
      <c r="T95" s="249">
        <v>360</v>
      </c>
      <c r="AC95" s="247">
        <v>0.03</v>
      </c>
      <c r="AD95" s="249">
        <v>0.74</v>
      </c>
      <c r="AE95" s="249">
        <v>0.6</v>
      </c>
      <c r="AF95" s="249">
        <v>1</v>
      </c>
      <c r="AG95" s="249">
        <v>1490</v>
      </c>
      <c r="AH95" s="249">
        <v>210</v>
      </c>
    </row>
    <row r="96" spans="1:34" ht="12.75" thickBot="1">
      <c r="A96" s="247">
        <v>0.06</v>
      </c>
      <c r="B96" s="249">
        <v>0.24099999999999999</v>
      </c>
      <c r="C96" s="249">
        <v>6.8000000000000005E-2</v>
      </c>
      <c r="D96" s="249">
        <v>0.48399999999999999</v>
      </c>
      <c r="E96" s="249">
        <v>730</v>
      </c>
      <c r="F96" s="249"/>
      <c r="H96" s="247">
        <v>0.05</v>
      </c>
      <c r="I96" s="249">
        <v>0.75</v>
      </c>
      <c r="J96" s="249">
        <v>0.6</v>
      </c>
      <c r="K96" s="249">
        <v>1</v>
      </c>
      <c r="L96" s="249">
        <v>1900</v>
      </c>
      <c r="M96" s="249">
        <v>540</v>
      </c>
      <c r="O96" s="247">
        <v>0.05</v>
      </c>
      <c r="P96" s="249">
        <v>0.73</v>
      </c>
      <c r="Q96" s="249">
        <v>0.54</v>
      </c>
      <c r="R96" s="249">
        <v>0.97</v>
      </c>
      <c r="S96" s="249">
        <v>4200</v>
      </c>
      <c r="T96" s="249">
        <v>580</v>
      </c>
      <c r="AC96" s="247">
        <v>0.05</v>
      </c>
      <c r="AD96" s="249">
        <v>0.76</v>
      </c>
      <c r="AE96" s="249">
        <v>0.62</v>
      </c>
      <c r="AF96" s="249">
        <v>1.03</v>
      </c>
      <c r="AG96" s="249">
        <v>1310</v>
      </c>
      <c r="AH96" s="249">
        <v>240</v>
      </c>
    </row>
    <row r="97" spans="1:34" ht="12.75" thickBot="1">
      <c r="A97" s="247">
        <v>0.08</v>
      </c>
      <c r="B97" s="249">
        <v>0.26100000000000001</v>
      </c>
      <c r="C97" s="249">
        <v>8.5999999999999993E-2</v>
      </c>
      <c r="D97" s="249">
        <v>0.505</v>
      </c>
      <c r="E97" s="249">
        <v>680</v>
      </c>
      <c r="F97" s="249"/>
      <c r="H97" s="247">
        <v>7.0000000000000007E-2</v>
      </c>
      <c r="I97" s="249">
        <v>0.76</v>
      </c>
      <c r="J97" s="249">
        <v>0.6</v>
      </c>
      <c r="K97" s="249">
        <v>1.05</v>
      </c>
      <c r="L97" s="249">
        <v>2010</v>
      </c>
      <c r="M97" s="249">
        <v>560</v>
      </c>
      <c r="O97" s="247">
        <v>7.0000000000000007E-2</v>
      </c>
      <c r="P97" s="249">
        <v>0.71</v>
      </c>
      <c r="Q97" s="249">
        <v>0.56999999999999995</v>
      </c>
      <c r="R97" s="249">
        <v>0.98</v>
      </c>
      <c r="S97" s="249">
        <v>4380</v>
      </c>
      <c r="T97" s="249">
        <v>530</v>
      </c>
      <c r="AC97" s="247">
        <v>7.0000000000000007E-2</v>
      </c>
      <c r="AD97" s="249">
        <v>0.76</v>
      </c>
      <c r="AE97" s="249">
        <v>0.6</v>
      </c>
      <c r="AF97" s="249">
        <v>1.05</v>
      </c>
      <c r="AG97" s="249">
        <v>1200</v>
      </c>
      <c r="AH97" s="249">
        <v>140</v>
      </c>
    </row>
    <row r="98" spans="1:34" ht="12.75" thickBot="1">
      <c r="A98" s="247">
        <v>0.1</v>
      </c>
      <c r="B98" s="249">
        <v>0.27300000000000002</v>
      </c>
      <c r="C98" s="249">
        <v>0.10199999999999999</v>
      </c>
      <c r="D98" s="249">
        <v>0.53100000000000003</v>
      </c>
      <c r="E98" s="249">
        <v>480</v>
      </c>
      <c r="F98" s="249"/>
      <c r="H98" s="247">
        <v>0.09</v>
      </c>
      <c r="I98" s="249">
        <v>0.76</v>
      </c>
      <c r="J98" s="249">
        <v>0.6</v>
      </c>
      <c r="K98" s="249">
        <v>1.05</v>
      </c>
      <c r="L98" s="249">
        <v>2230</v>
      </c>
      <c r="M98" s="249">
        <v>710</v>
      </c>
      <c r="O98" s="247">
        <v>0.09</v>
      </c>
      <c r="P98" s="249">
        <v>0.71</v>
      </c>
      <c r="Q98" s="249">
        <v>0.55000000000000004</v>
      </c>
      <c r="R98" s="249">
        <v>0.99</v>
      </c>
      <c r="S98" s="249">
        <v>4270</v>
      </c>
      <c r="T98" s="249">
        <v>590</v>
      </c>
      <c r="AC98" s="247">
        <v>0.09</v>
      </c>
      <c r="AD98" s="249">
        <v>0.78</v>
      </c>
      <c r="AE98" s="249">
        <v>0.63</v>
      </c>
      <c r="AF98" s="249">
        <v>1.07</v>
      </c>
      <c r="AG98" s="249">
        <v>1180</v>
      </c>
      <c r="AH98" s="249">
        <v>190</v>
      </c>
    </row>
    <row r="99" spans="1:34" ht="12.75" thickBot="1">
      <c r="A99" s="247">
        <v>0.12</v>
      </c>
      <c r="B99" s="249">
        <v>0.27400000000000002</v>
      </c>
      <c r="C99" s="249">
        <v>9.7000000000000003E-2</v>
      </c>
      <c r="D99" s="249">
        <v>0.54400000000000004</v>
      </c>
      <c r="E99" s="249">
        <v>290</v>
      </c>
      <c r="F99" s="249"/>
      <c r="H99" s="247">
        <v>0.11</v>
      </c>
      <c r="I99" s="249">
        <v>0.75</v>
      </c>
      <c r="J99" s="249">
        <v>0.6</v>
      </c>
      <c r="K99" s="249">
        <v>1.07</v>
      </c>
      <c r="L99" s="249">
        <v>2420</v>
      </c>
      <c r="M99" s="249">
        <v>750</v>
      </c>
      <c r="O99" s="247">
        <v>0.11</v>
      </c>
      <c r="P99" s="249">
        <v>0.71</v>
      </c>
      <c r="Q99" s="249">
        <v>0.56000000000000005</v>
      </c>
      <c r="R99" s="249">
        <v>0.99</v>
      </c>
      <c r="S99" s="249">
        <v>4210</v>
      </c>
      <c r="T99" s="249">
        <v>460</v>
      </c>
      <c r="AC99" s="247">
        <v>0.11</v>
      </c>
      <c r="AD99" s="249">
        <v>0.77</v>
      </c>
      <c r="AE99" s="249">
        <v>0.64</v>
      </c>
      <c r="AF99" s="249">
        <v>1.05</v>
      </c>
      <c r="AG99" s="249">
        <v>1000</v>
      </c>
      <c r="AH99" s="249">
        <v>150</v>
      </c>
    </row>
    <row r="100" spans="1:34" ht="12.75" thickBot="1">
      <c r="A100" s="247">
        <v>0.14000000000000001</v>
      </c>
      <c r="B100" s="249">
        <v>0.26500000000000001</v>
      </c>
      <c r="C100" s="249">
        <v>8.4000000000000005E-2</v>
      </c>
      <c r="D100" s="249">
        <v>0.55600000000000005</v>
      </c>
      <c r="E100" s="249">
        <v>230</v>
      </c>
      <c r="F100" s="249"/>
      <c r="H100" s="247">
        <v>0.13</v>
      </c>
      <c r="I100" s="249">
        <v>0.74</v>
      </c>
      <c r="J100" s="249">
        <v>0.6</v>
      </c>
      <c r="K100" s="249">
        <v>1.1000000000000001</v>
      </c>
      <c r="L100" s="249">
        <v>2210</v>
      </c>
      <c r="M100" s="249">
        <v>740</v>
      </c>
      <c r="O100" s="247">
        <v>0.13</v>
      </c>
      <c r="P100" s="249">
        <v>0.72</v>
      </c>
      <c r="Q100" s="249">
        <v>0.56000000000000005</v>
      </c>
      <c r="R100" s="249">
        <v>1</v>
      </c>
      <c r="S100" s="249">
        <v>4010</v>
      </c>
      <c r="T100" s="249">
        <v>550</v>
      </c>
      <c r="AC100" s="247">
        <v>0.13</v>
      </c>
      <c r="AD100" s="249">
        <v>0.76</v>
      </c>
      <c r="AE100" s="249">
        <v>0.62</v>
      </c>
      <c r="AF100" s="249">
        <v>1.1000000000000001</v>
      </c>
      <c r="AG100" s="249">
        <v>930</v>
      </c>
      <c r="AH100" s="249">
        <v>150</v>
      </c>
    </row>
    <row r="101" spans="1:34" ht="12.75" thickBot="1">
      <c r="A101" s="247">
        <v>0.16</v>
      </c>
      <c r="B101" s="249">
        <v>0.26</v>
      </c>
      <c r="C101" s="249">
        <v>6.7000000000000004E-2</v>
      </c>
      <c r="D101" s="249">
        <v>0.57799999999999996</v>
      </c>
      <c r="E101" s="249">
        <v>170</v>
      </c>
      <c r="F101" s="249"/>
    </row>
    <row r="102" spans="1:34" ht="12.75" thickBot="1"/>
    <row r="103" spans="1:34" ht="25.9" customHeight="1" thickBot="1">
      <c r="A103" s="463" t="s">
        <v>585</v>
      </c>
      <c r="B103" s="468"/>
      <c r="C103" s="468"/>
      <c r="D103" s="468"/>
      <c r="E103" s="468"/>
      <c r="F103" s="464"/>
    </row>
    <row r="104" spans="1:34" ht="12.75" thickBot="1">
      <c r="A104" s="465" t="s">
        <v>434</v>
      </c>
      <c r="B104" s="463" t="s">
        <v>435</v>
      </c>
      <c r="C104" s="468"/>
      <c r="D104" s="464"/>
      <c r="E104" s="463" t="s">
        <v>436</v>
      </c>
      <c r="F104" s="464"/>
    </row>
    <row r="105" spans="1:34" ht="24">
      <c r="A105" s="466"/>
      <c r="B105" s="465" t="s">
        <v>437</v>
      </c>
      <c r="C105" s="465" t="s">
        <v>438</v>
      </c>
      <c r="D105" s="465" t="s">
        <v>439</v>
      </c>
      <c r="E105" s="465" t="s">
        <v>566</v>
      </c>
      <c r="F105" s="245" t="s">
        <v>440</v>
      </c>
    </row>
    <row r="106" spans="1:34" ht="12.75" thickBot="1">
      <c r="A106" s="467"/>
      <c r="B106" s="467"/>
      <c r="C106" s="467"/>
      <c r="D106" s="467"/>
      <c r="E106" s="467"/>
      <c r="F106" s="246" t="s">
        <v>567</v>
      </c>
    </row>
    <row r="107" spans="1:34" ht="12.75" thickBot="1">
      <c r="A107" s="247">
        <v>0.01</v>
      </c>
      <c r="B107" s="249">
        <v>0.24</v>
      </c>
      <c r="C107" s="249">
        <v>0.05</v>
      </c>
      <c r="D107" s="249">
        <v>0.4</v>
      </c>
      <c r="E107" s="249">
        <v>4480</v>
      </c>
      <c r="F107" s="249"/>
    </row>
    <row r="108" spans="1:34" ht="12.75" thickBot="1">
      <c r="A108" s="247">
        <v>0.02</v>
      </c>
      <c r="B108" s="249">
        <v>0.23</v>
      </c>
      <c r="C108" s="249">
        <v>0.1</v>
      </c>
      <c r="D108" s="249">
        <v>0.5</v>
      </c>
      <c r="E108" s="249">
        <v>3210</v>
      </c>
      <c r="F108" s="249"/>
    </row>
    <row r="109" spans="1:34" ht="12.75" thickBot="1">
      <c r="A109" s="247">
        <v>0.03</v>
      </c>
      <c r="B109" s="249">
        <v>0.26</v>
      </c>
      <c r="C109" s="249">
        <v>0.1</v>
      </c>
      <c r="D109" s="249">
        <v>0.5</v>
      </c>
      <c r="E109" s="249">
        <v>2550</v>
      </c>
      <c r="F109" s="249"/>
    </row>
    <row r="110" spans="1:34" ht="12.75" thickBot="1">
      <c r="A110" s="247">
        <v>0.05</v>
      </c>
      <c r="B110" s="249">
        <v>0.28999999999999998</v>
      </c>
      <c r="C110" s="249">
        <v>0.1</v>
      </c>
      <c r="D110" s="249">
        <v>0.55000000000000004</v>
      </c>
      <c r="E110" s="249">
        <v>1780</v>
      </c>
      <c r="F110" s="249"/>
    </row>
    <row r="111" spans="1:34" ht="12.75" thickBot="1">
      <c r="A111" s="247">
        <v>7.0000000000000007E-2</v>
      </c>
      <c r="B111" s="249">
        <v>0.32</v>
      </c>
      <c r="C111" s="249">
        <v>0.18</v>
      </c>
      <c r="D111" s="249">
        <v>0.63</v>
      </c>
      <c r="E111" s="249">
        <v>1240</v>
      </c>
      <c r="F111" s="249"/>
    </row>
    <row r="112" spans="1:34" ht="12.75" thickBot="1">
      <c r="A112" s="247">
        <v>0.09</v>
      </c>
      <c r="B112" s="249">
        <v>0.32</v>
      </c>
      <c r="C112" s="249">
        <v>0.2</v>
      </c>
      <c r="D112" s="249">
        <v>0.6</v>
      </c>
      <c r="E112" s="249">
        <v>1110</v>
      </c>
      <c r="F112" s="249"/>
    </row>
    <row r="113" spans="1:6" ht="12.75" thickBot="1">
      <c r="A113" s="247">
        <v>0.11</v>
      </c>
      <c r="B113" s="249">
        <v>0.32</v>
      </c>
      <c r="C113" s="249">
        <v>0.2</v>
      </c>
      <c r="D113" s="249">
        <v>0.65</v>
      </c>
      <c r="E113" s="249">
        <v>880</v>
      </c>
      <c r="F113" s="249"/>
    </row>
    <row r="114" spans="1:6" ht="12.75" thickBot="1">
      <c r="A114" s="247">
        <v>0.13</v>
      </c>
      <c r="B114" s="249">
        <v>0.32</v>
      </c>
      <c r="C114" s="249">
        <v>0.2</v>
      </c>
      <c r="D114" s="249">
        <v>0.68</v>
      </c>
      <c r="E114" s="249">
        <v>740</v>
      </c>
      <c r="F114" s="249"/>
    </row>
    <row r="115" spans="1:6" ht="12.75" thickBot="1"/>
    <row r="116" spans="1:6" ht="12.75" thickBot="1">
      <c r="A116" s="463" t="s">
        <v>595</v>
      </c>
      <c r="B116" s="468"/>
      <c r="C116" s="468"/>
      <c r="D116" s="468"/>
      <c r="E116" s="468"/>
      <c r="F116" s="464"/>
    </row>
    <row r="117" spans="1:6" ht="12.75" thickBot="1">
      <c r="A117" s="465" t="s">
        <v>434</v>
      </c>
      <c r="B117" s="463" t="s">
        <v>435</v>
      </c>
      <c r="C117" s="468"/>
      <c r="D117" s="464"/>
      <c r="E117" s="463" t="s">
        <v>436</v>
      </c>
      <c r="F117" s="464"/>
    </row>
    <row r="118" spans="1:6" ht="24">
      <c r="A118" s="466"/>
      <c r="B118" s="465" t="s">
        <v>437</v>
      </c>
      <c r="C118" s="465" t="s">
        <v>438</v>
      </c>
      <c r="D118" s="465" t="s">
        <v>439</v>
      </c>
      <c r="E118" s="465" t="s">
        <v>566</v>
      </c>
      <c r="F118" s="245" t="s">
        <v>440</v>
      </c>
    </row>
    <row r="119" spans="1:6" ht="12.75" thickBot="1">
      <c r="A119" s="467"/>
      <c r="B119" s="467"/>
      <c r="C119" s="467"/>
      <c r="D119" s="467"/>
      <c r="E119" s="467"/>
      <c r="F119" s="246" t="s">
        <v>567</v>
      </c>
    </row>
    <row r="120" spans="1:6" ht="12.75" thickBot="1">
      <c r="A120" s="247">
        <v>0.01</v>
      </c>
      <c r="B120" s="249">
        <v>0.6</v>
      </c>
      <c r="C120" s="249">
        <v>0.4</v>
      </c>
      <c r="D120" s="249">
        <v>0.85</v>
      </c>
      <c r="E120" s="249">
        <v>9000</v>
      </c>
      <c r="F120" s="249"/>
    </row>
    <row r="121" spans="1:6" ht="12.75" thickBot="1">
      <c r="A121" s="247">
        <v>0.02</v>
      </c>
      <c r="B121" s="249">
        <v>0.65</v>
      </c>
      <c r="C121" s="249">
        <v>0.45</v>
      </c>
      <c r="D121" s="249">
        <v>0.9</v>
      </c>
      <c r="E121" s="249">
        <v>8390</v>
      </c>
      <c r="F121" s="249"/>
    </row>
    <row r="122" spans="1:6" ht="12.75" thickBot="1">
      <c r="A122" s="247">
        <v>0.03</v>
      </c>
      <c r="B122" s="249">
        <v>0.66</v>
      </c>
      <c r="C122" s="249">
        <v>0.5</v>
      </c>
      <c r="D122" s="249">
        <v>0.9</v>
      </c>
      <c r="E122" s="249">
        <v>7930</v>
      </c>
      <c r="F122" s="249"/>
    </row>
    <row r="123" spans="1:6" ht="12.75" thickBot="1">
      <c r="A123" s="247">
        <v>0.05</v>
      </c>
      <c r="B123" s="249">
        <v>0.71</v>
      </c>
      <c r="C123" s="249">
        <v>0.5</v>
      </c>
      <c r="D123" s="249">
        <v>0.95</v>
      </c>
      <c r="E123" s="249">
        <v>7370</v>
      </c>
      <c r="F123" s="249"/>
    </row>
    <row r="124" spans="1:6" ht="12.75" thickBot="1">
      <c r="A124" s="247">
        <v>7.0000000000000007E-2</v>
      </c>
      <c r="B124" s="249">
        <v>0.7</v>
      </c>
      <c r="C124" s="249">
        <v>0.55000000000000004</v>
      </c>
      <c r="D124" s="249">
        <v>0.98</v>
      </c>
      <c r="E124" s="249">
        <v>7000</v>
      </c>
      <c r="F124" s="249"/>
    </row>
    <row r="125" spans="1:6" ht="12.75" thickBot="1">
      <c r="A125" s="247">
        <v>0.09</v>
      </c>
      <c r="B125" s="249">
        <v>0.72</v>
      </c>
      <c r="C125" s="249">
        <v>0.57999999999999996</v>
      </c>
      <c r="D125" s="249">
        <v>1</v>
      </c>
      <c r="E125" s="249">
        <v>6900</v>
      </c>
      <c r="F125" s="249"/>
    </row>
    <row r="126" spans="1:6" ht="12.75" thickBot="1">
      <c r="A126" s="247">
        <v>0.11</v>
      </c>
      <c r="B126" s="249">
        <v>0.72</v>
      </c>
      <c r="C126" s="249">
        <v>0.6</v>
      </c>
      <c r="D126" s="249">
        <v>1</v>
      </c>
      <c r="E126" s="249">
        <v>6780</v>
      </c>
      <c r="F126" s="249"/>
    </row>
    <row r="127" spans="1:6" ht="12.75" thickBot="1">
      <c r="A127" s="247">
        <v>0.13</v>
      </c>
      <c r="B127" s="249">
        <v>0.73</v>
      </c>
      <c r="C127" s="249">
        <v>0.6</v>
      </c>
      <c r="D127" s="249">
        <v>1</v>
      </c>
      <c r="E127" s="249">
        <v>6700</v>
      </c>
      <c r="F127" s="249"/>
    </row>
  </sheetData>
  <mergeCells count="244">
    <mergeCell ref="A3:J3"/>
    <mergeCell ref="A1:J1"/>
    <mergeCell ref="A2:J2"/>
    <mergeCell ref="AC90:AC92"/>
    <mergeCell ref="AD90:AF90"/>
    <mergeCell ref="AG90:AH90"/>
    <mergeCell ref="AD91:AD92"/>
    <mergeCell ref="AE91:AE92"/>
    <mergeCell ref="AF91:AF92"/>
    <mergeCell ref="AG91:AG92"/>
    <mergeCell ref="AC75:AH75"/>
    <mergeCell ref="AC76:AC78"/>
    <mergeCell ref="AD76:AF76"/>
    <mergeCell ref="AG76:AH76"/>
    <mergeCell ref="AD77:AD78"/>
    <mergeCell ref="AE77:AE78"/>
    <mergeCell ref="AF77:AF78"/>
    <mergeCell ref="AG77:AG78"/>
    <mergeCell ref="AC36:AH36"/>
    <mergeCell ref="AC37:AC39"/>
    <mergeCell ref="AD37:AF37"/>
    <mergeCell ref="AG37:AH37"/>
    <mergeCell ref="AD38:AD39"/>
    <mergeCell ref="AE38:AE39"/>
    <mergeCell ref="AF38:AF39"/>
    <mergeCell ref="AG38:AG39"/>
    <mergeCell ref="AC89:AH89"/>
    <mergeCell ref="AC23:AH23"/>
    <mergeCell ref="AC24:AC26"/>
    <mergeCell ref="AD24:AF24"/>
    <mergeCell ref="AG24:AH24"/>
    <mergeCell ref="AD25:AD26"/>
    <mergeCell ref="AE25:AE26"/>
    <mergeCell ref="AF25:AF26"/>
    <mergeCell ref="AG25:AG26"/>
    <mergeCell ref="V49:AA49"/>
    <mergeCell ref="V50:V52"/>
    <mergeCell ref="W50:Y50"/>
    <mergeCell ref="Z50:AA50"/>
    <mergeCell ref="W51:W52"/>
    <mergeCell ref="X51:X52"/>
    <mergeCell ref="Y51:Y52"/>
    <mergeCell ref="AC62:AH62"/>
    <mergeCell ref="AC63:AC65"/>
    <mergeCell ref="AD63:AF63"/>
    <mergeCell ref="AG63:AH63"/>
    <mergeCell ref="AD64:AD65"/>
    <mergeCell ref="AE64:AE65"/>
    <mergeCell ref="AF64:AF65"/>
    <mergeCell ref="AG64:AG65"/>
    <mergeCell ref="Z51:Z52"/>
    <mergeCell ref="V76:V78"/>
    <mergeCell ref="W76:Y76"/>
    <mergeCell ref="Z76:AA76"/>
    <mergeCell ref="W77:W78"/>
    <mergeCell ref="X77:X78"/>
    <mergeCell ref="Y77:Y78"/>
    <mergeCell ref="Z77:Z78"/>
    <mergeCell ref="V62:AA62"/>
    <mergeCell ref="V63:V65"/>
    <mergeCell ref="W63:Y63"/>
    <mergeCell ref="Z63:AA63"/>
    <mergeCell ref="W64:W65"/>
    <mergeCell ref="X64:X65"/>
    <mergeCell ref="Y64:Y65"/>
    <mergeCell ref="Z64:Z65"/>
    <mergeCell ref="V75:AA75"/>
    <mergeCell ref="V36:AA36"/>
    <mergeCell ref="V37:V39"/>
    <mergeCell ref="W37:Y37"/>
    <mergeCell ref="Z37:AA37"/>
    <mergeCell ref="W38:W39"/>
    <mergeCell ref="X38:X39"/>
    <mergeCell ref="Y38:Y39"/>
    <mergeCell ref="Z38:Z39"/>
    <mergeCell ref="O63:O65"/>
    <mergeCell ref="P63:R63"/>
    <mergeCell ref="S63:T63"/>
    <mergeCell ref="P64:P65"/>
    <mergeCell ref="Q64:Q65"/>
    <mergeCell ref="R64:R65"/>
    <mergeCell ref="S64:S65"/>
    <mergeCell ref="O49:T49"/>
    <mergeCell ref="O50:O52"/>
    <mergeCell ref="P50:R50"/>
    <mergeCell ref="S50:T50"/>
    <mergeCell ref="P51:P52"/>
    <mergeCell ref="Q51:Q52"/>
    <mergeCell ref="R51:R52"/>
    <mergeCell ref="S51:S52"/>
    <mergeCell ref="O62:T62"/>
    <mergeCell ref="O89:T89"/>
    <mergeCell ref="O90:O92"/>
    <mergeCell ref="P90:R90"/>
    <mergeCell ref="S90:T90"/>
    <mergeCell ref="P91:P92"/>
    <mergeCell ref="Q91:Q92"/>
    <mergeCell ref="R91:R92"/>
    <mergeCell ref="S91:S92"/>
    <mergeCell ref="O75:T75"/>
    <mergeCell ref="O76:O78"/>
    <mergeCell ref="P76:R76"/>
    <mergeCell ref="S76:T76"/>
    <mergeCell ref="P77:P78"/>
    <mergeCell ref="Q77:Q78"/>
    <mergeCell ref="R77:R78"/>
    <mergeCell ref="S77:S78"/>
    <mergeCell ref="H89:M89"/>
    <mergeCell ref="H90:H92"/>
    <mergeCell ref="I90:K90"/>
    <mergeCell ref="L90:M90"/>
    <mergeCell ref="I91:I92"/>
    <mergeCell ref="J91:J92"/>
    <mergeCell ref="K91:K92"/>
    <mergeCell ref="L91:L92"/>
    <mergeCell ref="H75:M75"/>
    <mergeCell ref="H76:H78"/>
    <mergeCell ref="I76:K76"/>
    <mergeCell ref="L76:M76"/>
    <mergeCell ref="I77:I78"/>
    <mergeCell ref="J77:J78"/>
    <mergeCell ref="K77:K78"/>
    <mergeCell ref="L77:L78"/>
    <mergeCell ref="A89:F89"/>
    <mergeCell ref="A90:A92"/>
    <mergeCell ref="B90:D90"/>
    <mergeCell ref="E90:F90"/>
    <mergeCell ref="B91:B92"/>
    <mergeCell ref="C91:C92"/>
    <mergeCell ref="D91:D92"/>
    <mergeCell ref="E91:E92"/>
    <mergeCell ref="A75:F75"/>
    <mergeCell ref="A76:A78"/>
    <mergeCell ref="B76:D76"/>
    <mergeCell ref="E76:F76"/>
    <mergeCell ref="B77:B78"/>
    <mergeCell ref="C77:C78"/>
    <mergeCell ref="D77:D78"/>
    <mergeCell ref="E77:E78"/>
    <mergeCell ref="A117:A119"/>
    <mergeCell ref="B117:D117"/>
    <mergeCell ref="E117:F117"/>
    <mergeCell ref="B118:B119"/>
    <mergeCell ref="C118:C119"/>
    <mergeCell ref="D118:D119"/>
    <mergeCell ref="E118:E119"/>
    <mergeCell ref="A103:F103"/>
    <mergeCell ref="A104:A106"/>
    <mergeCell ref="B104:D104"/>
    <mergeCell ref="E104:F104"/>
    <mergeCell ref="B105:B106"/>
    <mergeCell ref="C105:C106"/>
    <mergeCell ref="D105:D106"/>
    <mergeCell ref="E105:E106"/>
    <mergeCell ref="A116:F116"/>
    <mergeCell ref="G5:G6"/>
    <mergeCell ref="F5:F6"/>
    <mergeCell ref="A5:A7"/>
    <mergeCell ref="B5:B7"/>
    <mergeCell ref="A23:F23"/>
    <mergeCell ref="C5:C6"/>
    <mergeCell ref="D5:E5"/>
    <mergeCell ref="A49:F49"/>
    <mergeCell ref="A50:A52"/>
    <mergeCell ref="B50:D50"/>
    <mergeCell ref="E50:F50"/>
    <mergeCell ref="B51:B52"/>
    <mergeCell ref="C51:C52"/>
    <mergeCell ref="D51:D52"/>
    <mergeCell ref="E51:E52"/>
    <mergeCell ref="A36:F36"/>
    <mergeCell ref="C25:C26"/>
    <mergeCell ref="D25:D26"/>
    <mergeCell ref="E25:E26"/>
    <mergeCell ref="A24:A26"/>
    <mergeCell ref="B24:D24"/>
    <mergeCell ref="E24:F24"/>
    <mergeCell ref="B25:B26"/>
    <mergeCell ref="I63:K63"/>
    <mergeCell ref="L63:M63"/>
    <mergeCell ref="I64:I65"/>
    <mergeCell ref="J64:J65"/>
    <mergeCell ref="K64:K65"/>
    <mergeCell ref="L64:L65"/>
    <mergeCell ref="H49:M49"/>
    <mergeCell ref="H50:H52"/>
    <mergeCell ref="I50:K50"/>
    <mergeCell ref="L50:M50"/>
    <mergeCell ref="I51:I52"/>
    <mergeCell ref="J51:J52"/>
    <mergeCell ref="K51:K52"/>
    <mergeCell ref="L51:L52"/>
    <mergeCell ref="H62:M62"/>
    <mergeCell ref="A62:F62"/>
    <mergeCell ref="A63:A65"/>
    <mergeCell ref="B63:D63"/>
    <mergeCell ref="E63:F63"/>
    <mergeCell ref="B64:B65"/>
    <mergeCell ref="C64:C65"/>
    <mergeCell ref="D64:D65"/>
    <mergeCell ref="E64:E65"/>
    <mergeCell ref="H63:H65"/>
    <mergeCell ref="H36:M36"/>
    <mergeCell ref="O24:O26"/>
    <mergeCell ref="A37:A39"/>
    <mergeCell ref="B37:D37"/>
    <mergeCell ref="E37:F37"/>
    <mergeCell ref="B38:B39"/>
    <mergeCell ref="C38:C39"/>
    <mergeCell ref="D38:D39"/>
    <mergeCell ref="E38:E39"/>
    <mergeCell ref="O36:T36"/>
    <mergeCell ref="O37:O39"/>
    <mergeCell ref="P37:R37"/>
    <mergeCell ref="S37:T37"/>
    <mergeCell ref="H37:H39"/>
    <mergeCell ref="I37:K37"/>
    <mergeCell ref="L37:M37"/>
    <mergeCell ref="I38:I39"/>
    <mergeCell ref="J38:J39"/>
    <mergeCell ref="K38:K39"/>
    <mergeCell ref="L38:L39"/>
    <mergeCell ref="P38:P39"/>
    <mergeCell ref="Q38:Q39"/>
    <mergeCell ref="R38:R39"/>
    <mergeCell ref="S38:S39"/>
    <mergeCell ref="Z24:AA24"/>
    <mergeCell ref="V24:V26"/>
    <mergeCell ref="W25:W26"/>
    <mergeCell ref="X25:X26"/>
    <mergeCell ref="Y25:Y26"/>
    <mergeCell ref="Z25:Z26"/>
    <mergeCell ref="V23:AA23"/>
    <mergeCell ref="H5:K5"/>
    <mergeCell ref="H6:I6"/>
    <mergeCell ref="J6:K6"/>
    <mergeCell ref="O23:T23"/>
    <mergeCell ref="Q25:Q26"/>
    <mergeCell ref="R25:R26"/>
    <mergeCell ref="S25:S26"/>
    <mergeCell ref="W24:Y24"/>
    <mergeCell ref="P24:R24"/>
    <mergeCell ref="S24:T24"/>
    <mergeCell ref="P25:P26"/>
  </mergeCells>
  <hyperlinks>
    <hyperlink ref="A3" r:id="rId1" display="https://publicwiki.deltares.nl/download/attachments/226296305/11204950_TKI-MUSA_Laboratory_Experiments_Phase1AB_final_nosignatures.pdf?version=1&amp;modificationDate=1706280967043&amp;api=v2" xr:uid="{91E35776-1172-4431-891D-1AA73B9809F7}"/>
  </hyperlinks>
  <pageMargins left="0.7" right="0.7" top="0.75" bottom="0.75" header="0.3" footer="0.3"/>
  <pageSetup paperSize="9" orientation="portrait" verticalDpi="0"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35CDD-6E5E-4AA2-B457-6BA370B4F062}">
  <dimension ref="A1:L287"/>
  <sheetViews>
    <sheetView topLeftCell="A118" zoomScale="110" zoomScaleNormal="110" workbookViewId="0">
      <selection activeCell="H5" sqref="H5"/>
    </sheetView>
  </sheetViews>
  <sheetFormatPr defaultRowHeight="15"/>
  <cols>
    <col min="1" max="1" width="23.85546875" customWidth="1"/>
    <col min="2" max="2" width="16.42578125" bestFit="1" customWidth="1"/>
    <col min="3" max="3" width="14" customWidth="1"/>
    <col min="4" max="4" width="15.7109375" customWidth="1"/>
    <col min="5" max="5" width="14.85546875" bestFit="1" customWidth="1"/>
    <col min="6" max="6" width="12.28515625" customWidth="1"/>
    <col min="7" max="7" width="17.42578125" customWidth="1"/>
    <col min="8" max="8" width="26.85546875" customWidth="1"/>
    <col min="9" max="9" width="13.140625" customWidth="1"/>
    <col min="10" max="10" width="18.5703125" customWidth="1"/>
  </cols>
  <sheetData>
    <row r="1" spans="1:11" ht="21">
      <c r="A1" s="56" t="s">
        <v>157</v>
      </c>
      <c r="B1" s="57">
        <v>2</v>
      </c>
      <c r="C1" s="57"/>
      <c r="D1" s="57"/>
      <c r="E1" s="58" t="s">
        <v>12</v>
      </c>
    </row>
    <row r="2" spans="1:11">
      <c r="A2" s="56" t="s">
        <v>156</v>
      </c>
      <c r="B2" s="59">
        <f>D10</f>
        <v>44321.501250000001</v>
      </c>
      <c r="C2" s="59"/>
      <c r="D2" s="59"/>
      <c r="E2" s="56"/>
    </row>
    <row r="3" spans="1:11">
      <c r="A3" s="56"/>
      <c r="B3" s="57">
        <v>100</v>
      </c>
      <c r="C3" s="57"/>
      <c r="D3" s="57"/>
      <c r="E3" s="56"/>
    </row>
    <row r="5" spans="1:11">
      <c r="A5" s="56" t="s">
        <v>151</v>
      </c>
      <c r="B5" s="60">
        <f>C10-C26</f>
        <v>25.799999999999997</v>
      </c>
    </row>
    <row r="6" spans="1:11">
      <c r="A6" s="56" t="s">
        <v>159</v>
      </c>
      <c r="B6" s="61">
        <f>J18</f>
        <v>223.37662337662337</v>
      </c>
    </row>
    <row r="7" spans="1:11">
      <c r="A7" s="56" t="s">
        <v>158</v>
      </c>
      <c r="B7" s="60">
        <f>J26</f>
        <v>400</v>
      </c>
    </row>
    <row r="8" spans="1:11">
      <c r="A8" s="56" t="s">
        <v>151</v>
      </c>
      <c r="B8" s="60"/>
    </row>
    <row r="9" spans="1:11" ht="28.5" customHeight="1">
      <c r="A9" s="62" t="s">
        <v>235</v>
      </c>
      <c r="B9" s="62" t="s">
        <v>147</v>
      </c>
      <c r="C9" s="62" t="s">
        <v>236</v>
      </c>
      <c r="D9" s="62" t="s">
        <v>237</v>
      </c>
      <c r="E9" s="62" t="s">
        <v>238</v>
      </c>
      <c r="F9" s="62" t="s">
        <v>239</v>
      </c>
      <c r="G9" s="62" t="s">
        <v>148</v>
      </c>
      <c r="H9" s="62" t="s">
        <v>149</v>
      </c>
      <c r="I9" s="62" t="s">
        <v>240</v>
      </c>
      <c r="J9" s="62" t="s">
        <v>241</v>
      </c>
      <c r="K9" s="62" t="s">
        <v>242</v>
      </c>
    </row>
    <row r="10" spans="1:11">
      <c r="A10" s="63" t="s">
        <v>12</v>
      </c>
      <c r="B10" s="64">
        <v>1000</v>
      </c>
      <c r="C10" s="64">
        <v>34.4</v>
      </c>
      <c r="D10" s="65">
        <v>44321.501250000001</v>
      </c>
      <c r="E10" s="66"/>
      <c r="F10" s="64">
        <v>34.4</v>
      </c>
      <c r="G10" s="64">
        <f>C10-F10</f>
        <v>0</v>
      </c>
      <c r="H10" s="64">
        <f>(C10/F10)*100</f>
        <v>100</v>
      </c>
      <c r="I10" s="67">
        <v>0</v>
      </c>
      <c r="J10" s="68">
        <f t="shared" ref="J10" si="0">(C10/F10)*$B$3</f>
        <v>100</v>
      </c>
      <c r="K10" s="67"/>
    </row>
    <row r="11" spans="1:11">
      <c r="A11" s="63" t="s">
        <v>12</v>
      </c>
      <c r="B11" s="64">
        <v>1000</v>
      </c>
      <c r="C11" s="64">
        <v>34.200000000000003</v>
      </c>
      <c r="D11" s="65">
        <v>44321.501944444448</v>
      </c>
      <c r="E11" s="69">
        <f>(D11-$D$10)*1440*60</f>
        <v>60.000000195577741</v>
      </c>
      <c r="F11" s="64">
        <v>34.4</v>
      </c>
      <c r="G11" s="64">
        <f t="shared" ref="G11:G26" si="1">C11-F11</f>
        <v>-0.19999999999999574</v>
      </c>
      <c r="H11" s="64">
        <f t="shared" ref="H11:H26" si="2">(C11/F11)*100</f>
        <v>99.418604651162795</v>
      </c>
      <c r="I11" s="70">
        <f>((C10-C11)*10)/(E11)</f>
        <v>3.3333333224678324E-2</v>
      </c>
      <c r="J11" s="68">
        <f>(F11/C11)*$B$3</f>
        <v>100.58479532163742</v>
      </c>
      <c r="K11" s="67"/>
    </row>
    <row r="12" spans="1:11">
      <c r="A12" s="63" t="s">
        <v>12</v>
      </c>
      <c r="B12" s="64">
        <v>1000</v>
      </c>
      <c r="C12" s="64">
        <v>33.4</v>
      </c>
      <c r="D12" s="65">
        <v>44321.50472222222</v>
      </c>
      <c r="E12" s="69">
        <f>(D12-$D$10)*1440*60</f>
        <v>299.99999972060323</v>
      </c>
      <c r="F12" s="64">
        <v>34.4</v>
      </c>
      <c r="G12" s="64">
        <f t="shared" si="1"/>
        <v>-1</v>
      </c>
      <c r="H12" s="64">
        <f t="shared" si="2"/>
        <v>97.093023255813947</v>
      </c>
      <c r="I12" s="70">
        <f t="shared" ref="I12:I26" si="3">((C11-C12)*10)/(E12)</f>
        <v>2.6666666691502076E-2</v>
      </c>
      <c r="J12" s="68">
        <f>(F12/C12)*$B$3</f>
        <v>102.9940119760479</v>
      </c>
      <c r="K12" s="67"/>
    </row>
    <row r="13" spans="1:11">
      <c r="A13" s="63" t="s">
        <v>12</v>
      </c>
      <c r="B13" s="64">
        <v>1000</v>
      </c>
      <c r="C13" s="64">
        <v>32</v>
      </c>
      <c r="D13" s="65">
        <v>44321.508194444446</v>
      </c>
      <c r="E13" s="69">
        <f t="shared" ref="E13:E26" si="4">(D13-$D$10)*1440*60</f>
        <v>600.00000006984919</v>
      </c>
      <c r="F13" s="64">
        <v>34.4</v>
      </c>
      <c r="G13" s="64">
        <f t="shared" si="1"/>
        <v>-2.3999999999999986</v>
      </c>
      <c r="H13" s="64">
        <f t="shared" si="2"/>
        <v>93.023255813953483</v>
      </c>
      <c r="I13" s="70">
        <f t="shared" si="3"/>
        <v>2.3333333330616952E-2</v>
      </c>
      <c r="J13" s="68">
        <f t="shared" ref="J13:J26" si="5">(F13/C13)*$B$3</f>
        <v>107.5</v>
      </c>
      <c r="K13" s="67"/>
    </row>
    <row r="14" spans="1:11">
      <c r="A14" s="63" t="s">
        <v>12</v>
      </c>
      <c r="B14" s="64">
        <v>1000</v>
      </c>
      <c r="C14" s="64">
        <v>30.6</v>
      </c>
      <c r="D14" s="65">
        <v>44321.511666666665</v>
      </c>
      <c r="E14" s="69">
        <f t="shared" si="4"/>
        <v>899.99999979045242</v>
      </c>
      <c r="F14" s="64">
        <v>34.4</v>
      </c>
      <c r="G14" s="64">
        <f t="shared" si="1"/>
        <v>-3.7999999999999972</v>
      </c>
      <c r="H14" s="64">
        <f t="shared" si="2"/>
        <v>88.95348837209302</v>
      </c>
      <c r="I14" s="70">
        <f t="shared" si="3"/>
        <v>1.5555555559177349E-2</v>
      </c>
      <c r="J14" s="68">
        <f t="shared" si="5"/>
        <v>112.41830065359477</v>
      </c>
      <c r="K14" s="67"/>
    </row>
    <row r="15" spans="1:11">
      <c r="A15" s="63" t="s">
        <v>12</v>
      </c>
      <c r="B15" s="64">
        <v>1000</v>
      </c>
      <c r="C15" s="64">
        <v>26.75</v>
      </c>
      <c r="D15" s="65">
        <v>44321.522083333337</v>
      </c>
      <c r="E15" s="69">
        <f t="shared" si="4"/>
        <v>1800.0000002095476</v>
      </c>
      <c r="F15" s="64">
        <v>34.4</v>
      </c>
      <c r="G15" s="64">
        <f t="shared" si="1"/>
        <v>-7.6499999999999986</v>
      </c>
      <c r="H15" s="64">
        <f t="shared" si="2"/>
        <v>77.761627906976756</v>
      </c>
      <c r="I15" s="70">
        <f t="shared" si="3"/>
        <v>2.1388888886398904E-2</v>
      </c>
      <c r="J15" s="68">
        <f t="shared" si="5"/>
        <v>128.59813084112147</v>
      </c>
      <c r="K15" s="67"/>
    </row>
    <row r="16" spans="1:11">
      <c r="A16" s="63" t="s">
        <v>12</v>
      </c>
      <c r="B16" s="64">
        <v>1000</v>
      </c>
      <c r="C16" s="64">
        <v>19.8</v>
      </c>
      <c r="D16" s="65">
        <v>44321.542916666665</v>
      </c>
      <c r="E16" s="69">
        <f t="shared" si="4"/>
        <v>3599.9999997904524</v>
      </c>
      <c r="F16" s="64">
        <v>34.4</v>
      </c>
      <c r="G16" s="64">
        <f t="shared" si="1"/>
        <v>-14.599999999999998</v>
      </c>
      <c r="H16" s="64">
        <f t="shared" si="2"/>
        <v>57.558139534883722</v>
      </c>
      <c r="I16" s="70">
        <f t="shared" si="3"/>
        <v>1.9305555556679288E-2</v>
      </c>
      <c r="J16" s="68">
        <f t="shared" si="5"/>
        <v>173.73737373737373</v>
      </c>
      <c r="K16" s="67"/>
    </row>
    <row r="17" spans="1:11">
      <c r="A17" s="63" t="s">
        <v>12</v>
      </c>
      <c r="B17" s="64">
        <v>1000</v>
      </c>
      <c r="C17" s="64">
        <v>16.600000000000001</v>
      </c>
      <c r="D17" s="65">
        <v>44321.584583333337</v>
      </c>
      <c r="E17" s="69">
        <f t="shared" si="4"/>
        <v>7200.0000002095476</v>
      </c>
      <c r="F17" s="64">
        <v>34.4</v>
      </c>
      <c r="G17" s="64">
        <f t="shared" si="1"/>
        <v>-17.799999999999997</v>
      </c>
      <c r="H17" s="64">
        <f t="shared" si="2"/>
        <v>48.255813953488378</v>
      </c>
      <c r="I17" s="70">
        <f t="shared" si="3"/>
        <v>4.444444444315093E-3</v>
      </c>
      <c r="J17" s="68">
        <f t="shared" si="5"/>
        <v>207.22891566265056</v>
      </c>
      <c r="K17" s="67"/>
    </row>
    <row r="18" spans="1:11">
      <c r="A18" s="63" t="s">
        <v>12</v>
      </c>
      <c r="B18" s="64">
        <v>1000</v>
      </c>
      <c r="C18" s="64">
        <v>15.4</v>
      </c>
      <c r="D18" s="65">
        <v>44321.626250057867</v>
      </c>
      <c r="E18" s="69">
        <f t="shared" si="4"/>
        <v>10800.004999595694</v>
      </c>
      <c r="F18" s="64">
        <v>34.4</v>
      </c>
      <c r="G18" s="64">
        <f t="shared" si="1"/>
        <v>-19</v>
      </c>
      <c r="H18" s="64">
        <f t="shared" si="2"/>
        <v>44.767441860465119</v>
      </c>
      <c r="I18" s="70">
        <f t="shared" si="3"/>
        <v>1.1111105967496532E-3</v>
      </c>
      <c r="J18" s="68">
        <f t="shared" si="5"/>
        <v>223.37662337662337</v>
      </c>
      <c r="K18" s="67"/>
    </row>
    <row r="19" spans="1:11">
      <c r="A19" s="63" t="s">
        <v>12</v>
      </c>
      <c r="B19" s="64">
        <v>1000</v>
      </c>
      <c r="C19" s="64">
        <v>14.6</v>
      </c>
      <c r="D19" s="65">
        <v>44321.667916782404</v>
      </c>
      <c r="E19" s="69">
        <f t="shared" si="4"/>
        <v>14400.009999610484</v>
      </c>
      <c r="F19" s="64">
        <v>34.4</v>
      </c>
      <c r="G19" s="64">
        <f t="shared" si="1"/>
        <v>-19.799999999999997</v>
      </c>
      <c r="H19" s="64">
        <f t="shared" si="2"/>
        <v>42.441860465116285</v>
      </c>
      <c r="I19" s="70">
        <f t="shared" si="3"/>
        <v>5.5555516976838241E-4</v>
      </c>
      <c r="J19" s="68">
        <f t="shared" si="5"/>
        <v>235.61643835616439</v>
      </c>
      <c r="K19" s="67"/>
    </row>
    <row r="20" spans="1:11">
      <c r="A20" s="63" t="s">
        <v>12</v>
      </c>
      <c r="B20" s="64">
        <v>1000</v>
      </c>
      <c r="C20" s="64">
        <v>13.9</v>
      </c>
      <c r="D20" s="65">
        <v>44321.725694444445</v>
      </c>
      <c r="E20" s="69">
        <f t="shared" si="4"/>
        <v>19391.999999969266</v>
      </c>
      <c r="F20" s="64">
        <v>34.4</v>
      </c>
      <c r="G20" s="64">
        <f t="shared" si="1"/>
        <v>-20.5</v>
      </c>
      <c r="H20" s="64">
        <f t="shared" si="2"/>
        <v>40.406976744186053</v>
      </c>
      <c r="I20" s="70">
        <f t="shared" si="3"/>
        <v>3.609735973603077E-4</v>
      </c>
      <c r="J20" s="68">
        <f t="shared" si="5"/>
        <v>247.48201438848918</v>
      </c>
      <c r="K20" s="67"/>
    </row>
    <row r="21" spans="1:11">
      <c r="A21" s="63" t="s">
        <v>12</v>
      </c>
      <c r="B21" s="64">
        <v>1000</v>
      </c>
      <c r="C21" s="64">
        <v>11.2</v>
      </c>
      <c r="D21" s="65">
        <v>44322.365277777775</v>
      </c>
      <c r="E21" s="69">
        <f t="shared" si="4"/>
        <v>74651.9999996759</v>
      </c>
      <c r="F21" s="64">
        <v>34.4</v>
      </c>
      <c r="G21" s="64">
        <f t="shared" si="1"/>
        <v>-23.2</v>
      </c>
      <c r="H21" s="64">
        <f t="shared" si="2"/>
        <v>32.558139534883715</v>
      </c>
      <c r="I21" s="70">
        <f t="shared" si="3"/>
        <v>3.6167818678826063E-4</v>
      </c>
      <c r="J21" s="68">
        <f t="shared" si="5"/>
        <v>307.14285714285717</v>
      </c>
      <c r="K21" s="67"/>
    </row>
    <row r="22" spans="1:11">
      <c r="A22" s="63" t="s">
        <v>12</v>
      </c>
      <c r="B22" s="64">
        <v>1000</v>
      </c>
      <c r="C22" s="64">
        <v>10.7</v>
      </c>
      <c r="D22" s="65">
        <v>44322.732638888891</v>
      </c>
      <c r="E22" s="69">
        <f t="shared" si="4"/>
        <v>106392.00000003912</v>
      </c>
      <c r="F22" s="64">
        <v>34.4</v>
      </c>
      <c r="G22" s="64">
        <f t="shared" si="1"/>
        <v>-23.7</v>
      </c>
      <c r="H22" s="64">
        <f t="shared" si="2"/>
        <v>31.104651162790699</v>
      </c>
      <c r="I22" s="70">
        <f t="shared" si="3"/>
        <v>4.6996014737932942E-5</v>
      </c>
      <c r="J22" s="68">
        <f t="shared" si="5"/>
        <v>321.49532710280374</v>
      </c>
      <c r="K22" s="67"/>
    </row>
    <row r="23" spans="1:11">
      <c r="A23" s="63" t="s">
        <v>12</v>
      </c>
      <c r="B23" s="64">
        <v>1000</v>
      </c>
      <c r="C23" s="64">
        <v>9.9</v>
      </c>
      <c r="D23" s="65">
        <v>44323.497337962966</v>
      </c>
      <c r="E23" s="69">
        <f t="shared" si="4"/>
        <v>172462.00000019744</v>
      </c>
      <c r="F23" s="64">
        <v>34.4</v>
      </c>
      <c r="G23" s="64">
        <f t="shared" si="1"/>
        <v>-24.5</v>
      </c>
      <c r="H23" s="64">
        <f t="shared" si="2"/>
        <v>28.779069767441861</v>
      </c>
      <c r="I23" s="70">
        <f t="shared" si="3"/>
        <v>4.6387030186306723E-5</v>
      </c>
      <c r="J23" s="68">
        <f t="shared" si="5"/>
        <v>347.47474747474746</v>
      </c>
      <c r="K23" s="67"/>
    </row>
    <row r="24" spans="1:11">
      <c r="A24" s="63" t="s">
        <v>12</v>
      </c>
      <c r="B24" s="64">
        <v>1000</v>
      </c>
      <c r="C24" s="64">
        <v>8.8000000000000007</v>
      </c>
      <c r="D24" s="65">
        <v>44326.501956018517</v>
      </c>
      <c r="E24" s="69">
        <f t="shared" si="4"/>
        <v>432060.9999998007</v>
      </c>
      <c r="F24" s="64">
        <v>34.4</v>
      </c>
      <c r="G24" s="64">
        <f t="shared" si="1"/>
        <v>-25.599999999999998</v>
      </c>
      <c r="H24" s="64">
        <f t="shared" si="2"/>
        <v>25.581395348837212</v>
      </c>
      <c r="I24" s="70">
        <f t="shared" si="3"/>
        <v>2.5459368005918309E-5</v>
      </c>
      <c r="J24" s="68">
        <f t="shared" si="5"/>
        <v>390.90909090909088</v>
      </c>
      <c r="K24" s="67"/>
    </row>
    <row r="25" spans="1:11">
      <c r="A25" s="63" t="s">
        <v>12</v>
      </c>
      <c r="B25" s="64">
        <v>1000</v>
      </c>
      <c r="C25" s="64">
        <v>8.6999999999999993</v>
      </c>
      <c r="D25" s="65">
        <v>44327.508900462963</v>
      </c>
      <c r="E25" s="69">
        <f t="shared" si="4"/>
        <v>519060.99999987055</v>
      </c>
      <c r="F25" s="64">
        <v>34.4</v>
      </c>
      <c r="G25" s="64">
        <f t="shared" si="1"/>
        <v>-25.7</v>
      </c>
      <c r="H25" s="64">
        <f t="shared" si="2"/>
        <v>25.290697674418606</v>
      </c>
      <c r="I25" s="70">
        <f t="shared" si="3"/>
        <v>1.9265558383316481E-6</v>
      </c>
      <c r="J25" s="68">
        <f t="shared" si="5"/>
        <v>395.40229885057471</v>
      </c>
      <c r="K25" s="67"/>
    </row>
    <row r="26" spans="1:11">
      <c r="A26" s="63" t="s">
        <v>12</v>
      </c>
      <c r="B26" s="64">
        <v>1000</v>
      </c>
      <c r="C26" s="64">
        <v>8.6</v>
      </c>
      <c r="D26" s="65">
        <v>44328.513703703706</v>
      </c>
      <c r="E26" s="69">
        <f t="shared" si="4"/>
        <v>605876.00000007078</v>
      </c>
      <c r="F26" s="64">
        <v>34.4</v>
      </c>
      <c r="G26" s="64">
        <f t="shared" si="1"/>
        <v>-25.799999999999997</v>
      </c>
      <c r="H26" s="64">
        <f t="shared" si="2"/>
        <v>25</v>
      </c>
      <c r="I26" s="70">
        <f t="shared" si="3"/>
        <v>1.6505027431353603E-6</v>
      </c>
      <c r="J26" s="68">
        <f t="shared" si="5"/>
        <v>400</v>
      </c>
      <c r="K26" s="67"/>
    </row>
    <row r="28" spans="1:11" s="71" customFormat="1" ht="6" customHeight="1"/>
    <row r="30" spans="1:11" ht="21">
      <c r="A30" s="56" t="s">
        <v>157</v>
      </c>
      <c r="B30" s="57">
        <v>2</v>
      </c>
      <c r="C30" s="57"/>
      <c r="D30" s="57"/>
      <c r="E30" s="58" t="s">
        <v>7</v>
      </c>
    </row>
    <row r="31" spans="1:11">
      <c r="A31" s="56" t="s">
        <v>156</v>
      </c>
      <c r="B31" s="59">
        <v>44341.399756944447</v>
      </c>
      <c r="C31" s="59"/>
      <c r="D31" s="59"/>
      <c r="E31" s="59"/>
    </row>
    <row r="32" spans="1:11">
      <c r="A32" s="56"/>
      <c r="B32" s="57">
        <v>100</v>
      </c>
      <c r="C32" s="57"/>
      <c r="D32" s="57"/>
      <c r="E32" s="57"/>
    </row>
    <row r="34" spans="1:12">
      <c r="A34" s="56" t="s">
        <v>151</v>
      </c>
      <c r="B34" s="60">
        <v>25.450000000000003</v>
      </c>
      <c r="C34" s="60"/>
    </row>
    <row r="35" spans="1:12">
      <c r="A35" s="56" t="s">
        <v>159</v>
      </c>
      <c r="B35" s="61">
        <v>237.24137931034483</v>
      </c>
      <c r="C35" s="60"/>
    </row>
    <row r="36" spans="1:12">
      <c r="A36" s="56" t="s">
        <v>158</v>
      </c>
      <c r="B36" s="61">
        <v>393.14285714285711</v>
      </c>
      <c r="C36" s="60"/>
    </row>
    <row r="37" spans="1:12">
      <c r="A37" s="56" t="s">
        <v>151</v>
      </c>
      <c r="B37" s="60"/>
      <c r="C37" s="60"/>
    </row>
    <row r="38" spans="1:12" ht="42" customHeight="1">
      <c r="A38" s="62" t="s">
        <v>235</v>
      </c>
      <c r="B38" s="62" t="s">
        <v>147</v>
      </c>
      <c r="C38" s="62" t="s">
        <v>243</v>
      </c>
      <c r="D38" s="62" t="s">
        <v>236</v>
      </c>
      <c r="E38" s="62" t="s">
        <v>237</v>
      </c>
      <c r="F38" s="62" t="s">
        <v>238</v>
      </c>
      <c r="G38" s="62" t="s">
        <v>239</v>
      </c>
      <c r="H38" s="62" t="s">
        <v>148</v>
      </c>
      <c r="I38" s="62" t="s">
        <v>149</v>
      </c>
      <c r="J38" s="62" t="s">
        <v>240</v>
      </c>
      <c r="K38" s="62" t="s">
        <v>241</v>
      </c>
      <c r="L38" s="62" t="s">
        <v>242</v>
      </c>
    </row>
    <row r="39" spans="1:12">
      <c r="A39" s="63" t="s">
        <v>7</v>
      </c>
      <c r="B39" s="64">
        <v>1000</v>
      </c>
      <c r="C39" s="64">
        <v>84.2</v>
      </c>
      <c r="D39" s="64">
        <v>34.200000000000003</v>
      </c>
      <c r="E39" s="65">
        <v>44341.399756944447</v>
      </c>
      <c r="F39" s="66"/>
      <c r="G39" s="64">
        <v>34.200000000000003</v>
      </c>
      <c r="H39" s="64">
        <v>0</v>
      </c>
      <c r="I39" s="64">
        <v>100</v>
      </c>
      <c r="J39" s="67">
        <v>0</v>
      </c>
      <c r="K39" s="68">
        <v>100</v>
      </c>
      <c r="L39" s="67"/>
    </row>
    <row r="40" spans="1:12">
      <c r="A40" s="63" t="s">
        <v>7</v>
      </c>
      <c r="B40" s="64">
        <v>1000</v>
      </c>
      <c r="C40" s="64">
        <v>84.2</v>
      </c>
      <c r="D40" s="64">
        <v>34.200000000000003</v>
      </c>
      <c r="E40" s="65">
        <v>44341.400451388894</v>
      </c>
      <c r="F40" s="69">
        <v>60.000000195577741</v>
      </c>
      <c r="G40" s="64">
        <v>34.200000000000003</v>
      </c>
      <c r="H40" s="64">
        <v>0</v>
      </c>
      <c r="I40" s="64">
        <v>100</v>
      </c>
      <c r="J40" s="70">
        <v>0</v>
      </c>
      <c r="K40" s="68">
        <v>100</v>
      </c>
      <c r="L40" s="67"/>
    </row>
    <row r="41" spans="1:12">
      <c r="A41" s="63" t="s">
        <v>7</v>
      </c>
      <c r="B41" s="64">
        <v>1000</v>
      </c>
      <c r="C41" s="64">
        <v>82.7</v>
      </c>
      <c r="D41" s="64">
        <v>32.700000000000003</v>
      </c>
      <c r="E41" s="65">
        <v>44341.403229166666</v>
      </c>
      <c r="F41" s="69">
        <v>299.99999972060323</v>
      </c>
      <c r="G41" s="64">
        <v>34.200000000000003</v>
      </c>
      <c r="H41" s="64">
        <v>1.5</v>
      </c>
      <c r="I41" s="64">
        <v>95.614035087719301</v>
      </c>
      <c r="J41" s="70">
        <v>5.0000000046566129E-2</v>
      </c>
      <c r="K41" s="68">
        <v>104.58715596330275</v>
      </c>
      <c r="L41" s="67"/>
    </row>
    <row r="42" spans="1:12">
      <c r="A42" s="63" t="s">
        <v>7</v>
      </c>
      <c r="B42" s="64">
        <v>1000</v>
      </c>
      <c r="C42" s="64">
        <v>81.400000000000006</v>
      </c>
      <c r="D42" s="64">
        <v>31.400000000000006</v>
      </c>
      <c r="E42" s="65">
        <v>44341.406701388893</v>
      </c>
      <c r="F42" s="69">
        <v>600.00000006984919</v>
      </c>
      <c r="G42" s="64">
        <v>34.200000000000003</v>
      </c>
      <c r="H42" s="64">
        <v>2.7999999999999972</v>
      </c>
      <c r="I42" s="64">
        <v>91.812865497076032</v>
      </c>
      <c r="J42" s="70">
        <v>2.1666666664144286E-2</v>
      </c>
      <c r="K42" s="68">
        <v>108.9171974522293</v>
      </c>
      <c r="L42" s="67"/>
    </row>
    <row r="43" spans="1:12">
      <c r="A43" s="63" t="s">
        <v>7</v>
      </c>
      <c r="B43" s="64">
        <v>1000</v>
      </c>
      <c r="C43" s="64">
        <v>80.7</v>
      </c>
      <c r="D43" s="64">
        <v>30.700000000000003</v>
      </c>
      <c r="E43" s="65">
        <v>44341.410173611112</v>
      </c>
      <c r="F43" s="69">
        <v>899.99999979045242</v>
      </c>
      <c r="G43" s="64">
        <v>34.200000000000003</v>
      </c>
      <c r="H43" s="64">
        <v>3.5</v>
      </c>
      <c r="I43" s="64">
        <v>89.766081871345023</v>
      </c>
      <c r="J43" s="70">
        <v>7.7777777795887144E-3</v>
      </c>
      <c r="K43" s="68">
        <v>111.40065146579805</v>
      </c>
      <c r="L43" s="67"/>
    </row>
    <row r="44" spans="1:12">
      <c r="A44" s="63" t="s">
        <v>7</v>
      </c>
      <c r="B44" s="64">
        <v>1000</v>
      </c>
      <c r="C44" s="64">
        <v>76.55</v>
      </c>
      <c r="D44" s="64">
        <v>26.549999999999997</v>
      </c>
      <c r="E44" s="65">
        <v>44341.420590277783</v>
      </c>
      <c r="F44" s="69">
        <v>1800.0000002095476</v>
      </c>
      <c r="G44" s="64">
        <v>34.200000000000003</v>
      </c>
      <c r="H44" s="64">
        <v>7.6500000000000057</v>
      </c>
      <c r="I44" s="64">
        <v>77.631578947368411</v>
      </c>
      <c r="J44" s="70">
        <v>2.3055555552871566E-2</v>
      </c>
      <c r="K44" s="68">
        <v>128.81355932203394</v>
      </c>
      <c r="L44" s="67"/>
    </row>
    <row r="45" spans="1:12">
      <c r="A45" s="63" t="s">
        <v>7</v>
      </c>
      <c r="B45" s="64">
        <v>1000</v>
      </c>
      <c r="C45" s="64">
        <v>70.3</v>
      </c>
      <c r="D45" s="64">
        <v>20.299999999999997</v>
      </c>
      <c r="E45" s="65">
        <v>44341.441423611112</v>
      </c>
      <c r="F45" s="69">
        <v>3599.9999997904524</v>
      </c>
      <c r="G45" s="64">
        <v>34.200000000000003</v>
      </c>
      <c r="H45" s="64">
        <v>13.900000000000006</v>
      </c>
      <c r="I45" s="64">
        <v>59.356725146198819</v>
      </c>
      <c r="J45" s="70">
        <v>1.7361111112121661E-2</v>
      </c>
      <c r="K45" s="68">
        <v>168.47290640394093</v>
      </c>
      <c r="L45" s="67"/>
    </row>
    <row r="46" spans="1:12">
      <c r="A46" s="63" t="s">
        <v>7</v>
      </c>
      <c r="B46" s="64">
        <v>1000</v>
      </c>
      <c r="C46" s="64">
        <v>66</v>
      </c>
      <c r="D46" s="64">
        <v>16</v>
      </c>
      <c r="E46" s="65">
        <v>44341.483090277783</v>
      </c>
      <c r="F46" s="69">
        <v>7200.0000002095476</v>
      </c>
      <c r="G46" s="64">
        <v>34.200000000000003</v>
      </c>
      <c r="H46" s="64">
        <v>18.200000000000003</v>
      </c>
      <c r="I46" s="64">
        <v>46.783625730994146</v>
      </c>
      <c r="J46" s="70">
        <v>5.9722222220484041E-3</v>
      </c>
      <c r="K46" s="68">
        <v>213.75000000000003</v>
      </c>
      <c r="L46" s="67"/>
    </row>
    <row r="47" spans="1:12">
      <c r="A47" s="63" t="s">
        <v>7</v>
      </c>
      <c r="B47" s="64">
        <v>1000</v>
      </c>
      <c r="C47" s="64">
        <v>64.5</v>
      </c>
      <c r="D47" s="64">
        <v>14.5</v>
      </c>
      <c r="E47" s="65">
        <v>44341.524756944447</v>
      </c>
      <c r="F47" s="69">
        <v>10800</v>
      </c>
      <c r="G47" s="64">
        <v>34.200000000000003</v>
      </c>
      <c r="H47" s="64">
        <v>19.700000000000003</v>
      </c>
      <c r="I47" s="64">
        <v>42.397660818713447</v>
      </c>
      <c r="J47" s="70">
        <v>1.3888888888888889E-3</v>
      </c>
      <c r="K47" s="68">
        <v>235.86206896551727</v>
      </c>
      <c r="L47" s="67"/>
    </row>
    <row r="48" spans="1:12">
      <c r="A48" s="63" t="s">
        <v>7</v>
      </c>
      <c r="B48" s="64">
        <v>1000</v>
      </c>
      <c r="C48" s="64">
        <v>64.2</v>
      </c>
      <c r="D48" s="64">
        <v>14.200000000000003</v>
      </c>
      <c r="E48" s="65">
        <v>44341.566423611112</v>
      </c>
      <c r="F48" s="69">
        <v>14399.999999790452</v>
      </c>
      <c r="G48" s="64">
        <v>34.200000000000003</v>
      </c>
      <c r="H48" s="64">
        <v>20</v>
      </c>
      <c r="I48" s="64">
        <v>41.520467836257311</v>
      </c>
      <c r="J48" s="70">
        <v>2.0833333333636301E-4</v>
      </c>
      <c r="K48" s="68">
        <v>240.8450704225352</v>
      </c>
      <c r="L48" s="67"/>
    </row>
    <row r="49" spans="1:12">
      <c r="A49" s="63" t="s">
        <v>7</v>
      </c>
      <c r="B49" s="64">
        <v>1000</v>
      </c>
      <c r="C49" s="64">
        <v>63.3</v>
      </c>
      <c r="D49" s="64">
        <v>13.299999999999997</v>
      </c>
      <c r="E49" s="65">
        <v>44341.649756944447</v>
      </c>
      <c r="F49" s="69">
        <v>21600</v>
      </c>
      <c r="G49" s="64">
        <v>34.200000000000003</v>
      </c>
      <c r="H49" s="64">
        <v>20.900000000000006</v>
      </c>
      <c r="I49" s="64">
        <v>38.888888888888879</v>
      </c>
      <c r="J49" s="70">
        <v>4.166666666666693E-4</v>
      </c>
      <c r="K49" s="68">
        <v>257.14285714285722</v>
      </c>
      <c r="L49" s="67"/>
    </row>
    <row r="50" spans="1:12">
      <c r="A50" s="63" t="s">
        <v>7</v>
      </c>
      <c r="B50" s="64">
        <v>1000</v>
      </c>
      <c r="C50" s="64">
        <v>60.5</v>
      </c>
      <c r="D50" s="64">
        <v>10.5</v>
      </c>
      <c r="E50" s="65">
        <v>44342.399131944447</v>
      </c>
      <c r="F50" s="69">
        <v>86345.999999949709</v>
      </c>
      <c r="G50" s="64">
        <v>34.200000000000003</v>
      </c>
      <c r="H50" s="64">
        <v>23.700000000000003</v>
      </c>
      <c r="I50" s="64">
        <v>30.701754385964907</v>
      </c>
      <c r="J50" s="70">
        <v>3.2427674704116322E-4</v>
      </c>
      <c r="K50" s="68">
        <v>325.71428571428578</v>
      </c>
      <c r="L50" s="67"/>
    </row>
    <row r="51" spans="1:12">
      <c r="A51" s="63" t="s">
        <v>7</v>
      </c>
      <c r="B51" s="64">
        <v>1000</v>
      </c>
      <c r="C51" s="64">
        <v>60.15</v>
      </c>
      <c r="D51" s="64">
        <v>10.149999999999999</v>
      </c>
      <c r="E51" s="65">
        <v>44342.621504629627</v>
      </c>
      <c r="F51" s="69">
        <v>105558.999999566</v>
      </c>
      <c r="G51" s="64">
        <v>34.200000000000003</v>
      </c>
      <c r="H51" s="64">
        <v>24.050000000000004</v>
      </c>
      <c r="I51" s="64">
        <v>29.67836257309941</v>
      </c>
      <c r="J51" s="70">
        <v>3.3156812777824765E-5</v>
      </c>
      <c r="K51" s="68">
        <v>336.94581280788185</v>
      </c>
      <c r="L51" s="67"/>
    </row>
    <row r="52" spans="1:12">
      <c r="A52" s="63" t="s">
        <v>7</v>
      </c>
      <c r="B52" s="64">
        <v>1000</v>
      </c>
      <c r="C52" s="64">
        <v>59.95</v>
      </c>
      <c r="D52" s="64">
        <v>9.9500000000000028</v>
      </c>
      <c r="E52" s="65">
        <v>44343.522893518515</v>
      </c>
      <c r="F52" s="69">
        <v>183438.99999945424</v>
      </c>
      <c r="G52" s="64">
        <v>34.200000000000003</v>
      </c>
      <c r="H52" s="64">
        <v>24.25</v>
      </c>
      <c r="I52" s="64">
        <v>29.093567251461995</v>
      </c>
      <c r="J52" s="70">
        <v>1.0902806927675727E-5</v>
      </c>
      <c r="K52" s="68">
        <v>343.71859296482404</v>
      </c>
      <c r="L52" s="67"/>
    </row>
    <row r="53" spans="1:12">
      <c r="A53" s="63" t="s">
        <v>7</v>
      </c>
      <c r="B53" s="64">
        <v>1000</v>
      </c>
      <c r="C53" s="64">
        <v>59.5</v>
      </c>
      <c r="D53" s="64">
        <v>9.5</v>
      </c>
      <c r="E53" s="65">
        <v>44344.592245370368</v>
      </c>
      <c r="F53" s="69">
        <v>275830.99999953993</v>
      </c>
      <c r="G53" s="64">
        <v>34.200000000000003</v>
      </c>
      <c r="H53" s="64">
        <v>24.700000000000003</v>
      </c>
      <c r="I53" s="64">
        <v>27.777777777777775</v>
      </c>
      <c r="J53" s="70">
        <v>1.6314337402277243E-5</v>
      </c>
      <c r="K53" s="68">
        <v>360</v>
      </c>
      <c r="L53" s="67"/>
    </row>
    <row r="54" spans="1:12">
      <c r="A54" s="63" t="s">
        <v>7</v>
      </c>
      <c r="B54" s="64">
        <v>1000</v>
      </c>
      <c r="C54" s="64">
        <v>58.85</v>
      </c>
      <c r="D54" s="64">
        <v>8.8500000000000014</v>
      </c>
      <c r="E54" s="65">
        <v>44347.394421296296</v>
      </c>
      <c r="F54" s="69">
        <v>517938.99999973364</v>
      </c>
      <c r="G54" s="64">
        <v>34.200000000000003</v>
      </c>
      <c r="H54" s="64">
        <v>25.35</v>
      </c>
      <c r="I54" s="64">
        <v>25.877192982456144</v>
      </c>
      <c r="J54" s="70">
        <v>1.2549740413452798E-5</v>
      </c>
      <c r="K54" s="68">
        <v>386.4406779661017</v>
      </c>
      <c r="L54" s="67"/>
    </row>
    <row r="55" spans="1:12">
      <c r="A55" s="63" t="s">
        <v>7</v>
      </c>
      <c r="B55" s="64">
        <v>1000</v>
      </c>
      <c r="C55" s="64">
        <v>58.75</v>
      </c>
      <c r="D55" s="64">
        <v>8.75</v>
      </c>
      <c r="E55" s="65">
        <v>44348.366666666669</v>
      </c>
      <c r="F55" s="69">
        <v>601940.99999992177</v>
      </c>
      <c r="G55" s="64">
        <v>34.200000000000003</v>
      </c>
      <c r="H55" s="64">
        <v>25.450000000000003</v>
      </c>
      <c r="I55" s="64">
        <v>25.584795321637426</v>
      </c>
      <c r="J55" s="70">
        <v>1.6612923857988477E-6</v>
      </c>
      <c r="K55" s="68">
        <v>390.85714285714289</v>
      </c>
      <c r="L55" s="67"/>
    </row>
    <row r="57" spans="1:12" s="71" customFormat="1" ht="6" customHeight="1"/>
    <row r="59" spans="1:12" ht="21">
      <c r="A59" s="56" t="s">
        <v>157</v>
      </c>
      <c r="B59" s="57">
        <v>2</v>
      </c>
      <c r="C59" s="57"/>
      <c r="D59" s="57"/>
      <c r="E59" s="58" t="s">
        <v>6</v>
      </c>
    </row>
    <row r="60" spans="1:12">
      <c r="A60" s="56" t="s">
        <v>156</v>
      </c>
      <c r="B60" s="59">
        <f>D68</f>
        <v>44105.51666666667</v>
      </c>
      <c r="C60" s="59"/>
      <c r="D60" s="59"/>
      <c r="E60" s="59"/>
    </row>
    <row r="61" spans="1:12">
      <c r="A61" s="56"/>
      <c r="B61" s="57">
        <v>100</v>
      </c>
      <c r="C61" s="57"/>
      <c r="D61" s="57"/>
      <c r="E61" s="57"/>
    </row>
    <row r="63" spans="1:12">
      <c r="A63" s="56" t="s">
        <v>151</v>
      </c>
      <c r="B63" s="73">
        <f>F68-F84</f>
        <v>24.500000000000004</v>
      </c>
      <c r="C63" s="60"/>
    </row>
    <row r="64" spans="1:12">
      <c r="A64" s="56" t="s">
        <v>159</v>
      </c>
      <c r="B64" s="61">
        <f>J76</f>
        <v>179.52380952380952</v>
      </c>
      <c r="C64" s="60"/>
    </row>
    <row r="65" spans="1:11">
      <c r="A65" s="56" t="s">
        <v>158</v>
      </c>
      <c r="B65" s="61">
        <f>J84</f>
        <v>285.60606060606062</v>
      </c>
      <c r="C65" s="60"/>
    </row>
    <row r="66" spans="1:11">
      <c r="A66" s="56" t="s">
        <v>151</v>
      </c>
      <c r="B66" s="60"/>
      <c r="C66" s="60"/>
    </row>
    <row r="67" spans="1:11" ht="28.5">
      <c r="A67" s="62" t="s">
        <v>235</v>
      </c>
      <c r="B67" s="62" t="s">
        <v>147</v>
      </c>
      <c r="C67" s="62" t="s">
        <v>236</v>
      </c>
      <c r="D67" s="62" t="s">
        <v>237</v>
      </c>
      <c r="E67" s="62" t="s">
        <v>238</v>
      </c>
      <c r="F67" s="62" t="s">
        <v>239</v>
      </c>
      <c r="G67" s="62" t="s">
        <v>148</v>
      </c>
      <c r="H67" s="62" t="s">
        <v>149</v>
      </c>
      <c r="I67" s="62" t="s">
        <v>240</v>
      </c>
      <c r="J67" s="62" t="s">
        <v>241</v>
      </c>
      <c r="K67" s="62" t="s">
        <v>242</v>
      </c>
    </row>
    <row r="68" spans="1:11">
      <c r="A68" s="63" t="s">
        <v>244</v>
      </c>
      <c r="B68" s="64">
        <v>2020</v>
      </c>
      <c r="C68" s="64">
        <v>37.700000000000003</v>
      </c>
      <c r="D68" s="74">
        <v>44105.51666666667</v>
      </c>
      <c r="E68" s="66"/>
      <c r="F68" s="75">
        <v>37.700000000000003</v>
      </c>
      <c r="G68" s="64">
        <v>0</v>
      </c>
      <c r="H68" s="64"/>
      <c r="I68" s="76">
        <v>0</v>
      </c>
      <c r="J68" s="68">
        <v>100</v>
      </c>
      <c r="K68" s="72"/>
    </row>
    <row r="69" spans="1:11">
      <c r="A69" s="63" t="s">
        <v>244</v>
      </c>
      <c r="B69" s="64">
        <v>2020</v>
      </c>
      <c r="C69" s="64">
        <v>37.700000000000003</v>
      </c>
      <c r="D69" s="74">
        <v>44105.517361111109</v>
      </c>
      <c r="E69" s="66">
        <v>59.999999566935003</v>
      </c>
      <c r="F69" s="77">
        <v>37.700000000000003</v>
      </c>
      <c r="G69" s="64">
        <v>0</v>
      </c>
      <c r="H69" s="64">
        <v>100</v>
      </c>
      <c r="I69" s="76">
        <v>0</v>
      </c>
      <c r="J69" s="68">
        <v>100</v>
      </c>
      <c r="K69" s="72"/>
    </row>
    <row r="70" spans="1:11">
      <c r="A70" s="63" t="s">
        <v>244</v>
      </c>
      <c r="B70" s="64">
        <v>2020</v>
      </c>
      <c r="C70" s="64">
        <v>37.700000000000003</v>
      </c>
      <c r="D70" s="74">
        <v>44105.520138888889</v>
      </c>
      <c r="E70" s="66">
        <v>299.99999972060323</v>
      </c>
      <c r="F70" s="77">
        <v>37.700000000000003</v>
      </c>
      <c r="G70" s="64">
        <v>0</v>
      </c>
      <c r="H70" s="64">
        <v>100</v>
      </c>
      <c r="I70" s="76">
        <v>0</v>
      </c>
      <c r="J70" s="68">
        <v>100</v>
      </c>
      <c r="K70" s="72"/>
    </row>
    <row r="71" spans="1:11">
      <c r="A71" s="63" t="s">
        <v>244</v>
      </c>
      <c r="B71" s="64">
        <v>2020</v>
      </c>
      <c r="C71" s="64">
        <v>37.700000000000003</v>
      </c>
      <c r="D71" s="74">
        <v>44105.523611111108</v>
      </c>
      <c r="E71" s="66">
        <v>599.99999944120646</v>
      </c>
      <c r="F71" s="77">
        <v>37.4</v>
      </c>
      <c r="G71" s="64">
        <v>0.30000000000000426</v>
      </c>
      <c r="H71" s="78">
        <v>99.204244031830228</v>
      </c>
      <c r="I71" s="76">
        <v>5.000000004656684E-3</v>
      </c>
      <c r="J71" s="68">
        <v>100.80213903743316</v>
      </c>
      <c r="K71" s="72"/>
    </row>
    <row r="72" spans="1:11">
      <c r="A72" s="63" t="s">
        <v>244</v>
      </c>
      <c r="B72" s="64">
        <v>2020</v>
      </c>
      <c r="C72" s="64">
        <v>37.700000000000003</v>
      </c>
      <c r="D72" s="74">
        <v>44105.527083333334</v>
      </c>
      <c r="E72" s="66">
        <v>899.99999979045242</v>
      </c>
      <c r="F72" s="77">
        <v>36.950000000000003</v>
      </c>
      <c r="G72" s="64">
        <v>0.75</v>
      </c>
      <c r="H72" s="78">
        <v>98.010610079575599</v>
      </c>
      <c r="I72" s="76">
        <v>5.0000000011641062E-3</v>
      </c>
      <c r="J72" s="68">
        <v>102.0297699594046</v>
      </c>
      <c r="K72" s="72"/>
    </row>
    <row r="73" spans="1:11">
      <c r="A73" s="63" t="s">
        <v>244</v>
      </c>
      <c r="B73" s="64">
        <v>2020</v>
      </c>
      <c r="C73" s="64">
        <v>37.700000000000003</v>
      </c>
      <c r="D73" s="74">
        <v>44105.537499999999</v>
      </c>
      <c r="E73" s="66">
        <v>1799.9999995809048</v>
      </c>
      <c r="F73" s="77">
        <v>34</v>
      </c>
      <c r="G73" s="64">
        <v>3.7000000000000028</v>
      </c>
      <c r="H73" s="78">
        <v>90.18567639257293</v>
      </c>
      <c r="I73" s="76">
        <v>1.6388888892704741E-2</v>
      </c>
      <c r="J73" s="68">
        <v>110.88235294117648</v>
      </c>
      <c r="K73" s="72"/>
    </row>
    <row r="74" spans="1:11">
      <c r="A74" s="63" t="s">
        <v>244</v>
      </c>
      <c r="B74" s="64">
        <v>2020</v>
      </c>
      <c r="C74" s="64">
        <v>37.700000000000003</v>
      </c>
      <c r="D74" s="74">
        <v>44105.558333333334</v>
      </c>
      <c r="E74" s="66">
        <v>3599.9999997904524</v>
      </c>
      <c r="F74" s="77">
        <v>28</v>
      </c>
      <c r="G74" s="64">
        <v>9.7000000000000028</v>
      </c>
      <c r="H74" s="78">
        <v>74.270557029177709</v>
      </c>
      <c r="I74" s="76">
        <v>1.6666666667636793E-2</v>
      </c>
      <c r="J74" s="68">
        <v>134.64285714285717</v>
      </c>
      <c r="K74" s="72"/>
    </row>
    <row r="75" spans="1:11">
      <c r="A75" s="63" t="s">
        <v>244</v>
      </c>
      <c r="B75" s="64">
        <v>2020</v>
      </c>
      <c r="C75" s="64">
        <v>37.700000000000003</v>
      </c>
      <c r="D75" s="74">
        <v>44105.599999999999</v>
      </c>
      <c r="E75" s="66">
        <v>7199.9999995809048</v>
      </c>
      <c r="F75" s="77">
        <v>22.4</v>
      </c>
      <c r="G75" s="64">
        <v>15.300000000000004</v>
      </c>
      <c r="H75" s="78">
        <v>59.416445623342163</v>
      </c>
      <c r="I75" s="76">
        <v>7.7777777782305057E-3</v>
      </c>
      <c r="J75" s="68">
        <v>168.30357142857144</v>
      </c>
      <c r="K75" s="72"/>
    </row>
    <row r="76" spans="1:11">
      <c r="A76" s="63" t="s">
        <v>244</v>
      </c>
      <c r="B76" s="64">
        <v>2020</v>
      </c>
      <c r="C76" s="64">
        <v>37.700000000000003</v>
      </c>
      <c r="D76" s="74">
        <v>44105.64166666667</v>
      </c>
      <c r="E76" s="66">
        <v>10800</v>
      </c>
      <c r="F76" s="77">
        <v>21</v>
      </c>
      <c r="G76" s="64">
        <v>16.700000000000003</v>
      </c>
      <c r="H76" s="78">
        <v>55.702917771883286</v>
      </c>
      <c r="I76" s="76">
        <v>1.296296296296295E-3</v>
      </c>
      <c r="J76" s="68">
        <v>179.52380952380952</v>
      </c>
      <c r="K76" s="72"/>
    </row>
    <row r="77" spans="1:11">
      <c r="A77" s="63" t="s">
        <v>244</v>
      </c>
      <c r="B77" s="64">
        <v>2020</v>
      </c>
      <c r="C77" s="64">
        <v>37.700000000000003</v>
      </c>
      <c r="D77" s="74">
        <v>44105.683333333334</v>
      </c>
      <c r="E77" s="66">
        <v>14399.999999790452</v>
      </c>
      <c r="F77" s="77">
        <v>20.100000000000001</v>
      </c>
      <c r="G77" s="64">
        <v>17.600000000000001</v>
      </c>
      <c r="H77" s="78">
        <v>53.315649867374006</v>
      </c>
      <c r="I77" s="76">
        <v>6.2500000000909398E-4</v>
      </c>
      <c r="J77" s="68">
        <v>187.56218905472636</v>
      </c>
      <c r="K77" s="72"/>
    </row>
    <row r="78" spans="1:11">
      <c r="A78" s="63" t="s">
        <v>244</v>
      </c>
      <c r="B78" s="64">
        <v>2020</v>
      </c>
      <c r="C78" s="64">
        <v>37.700000000000003</v>
      </c>
      <c r="D78" s="74">
        <v>44105.708333333336</v>
      </c>
      <c r="E78" s="66">
        <v>16559.999999916181</v>
      </c>
      <c r="F78" s="77">
        <v>19.7</v>
      </c>
      <c r="G78" s="64">
        <v>18.000000000000004</v>
      </c>
      <c r="H78" s="78">
        <v>52.254641909814318</v>
      </c>
      <c r="I78" s="76">
        <v>2.4154589372103063E-4</v>
      </c>
      <c r="J78" s="68">
        <v>191.37055837563454</v>
      </c>
      <c r="K78" s="72"/>
    </row>
    <row r="79" spans="1:11">
      <c r="A79" s="63" t="s">
        <v>244</v>
      </c>
      <c r="B79" s="64">
        <v>2020</v>
      </c>
      <c r="C79" s="64">
        <v>37.700000000000003</v>
      </c>
      <c r="D79" s="74">
        <v>44106.375</v>
      </c>
      <c r="E79" s="66">
        <v>74159.999999706633</v>
      </c>
      <c r="F79" s="77">
        <v>16.05</v>
      </c>
      <c r="G79" s="64">
        <v>21.650000000000002</v>
      </c>
      <c r="H79" s="78">
        <v>42.57294429708223</v>
      </c>
      <c r="I79" s="76">
        <v>4.9217907227810649E-4</v>
      </c>
      <c r="J79" s="68">
        <v>234.89096573208724</v>
      </c>
      <c r="K79" s="72"/>
    </row>
    <row r="80" spans="1:11">
      <c r="A80" s="63" t="s">
        <v>244</v>
      </c>
      <c r="B80" s="64">
        <v>2020</v>
      </c>
      <c r="C80" s="64">
        <v>37.700000000000003</v>
      </c>
      <c r="D80" s="74">
        <v>44106.708333333336</v>
      </c>
      <c r="E80" s="66">
        <v>102959.99999991618</v>
      </c>
      <c r="F80" s="77">
        <v>15.45</v>
      </c>
      <c r="G80" s="64">
        <v>22.250000000000004</v>
      </c>
      <c r="H80" s="78">
        <v>40.981432360742701</v>
      </c>
      <c r="I80" s="76">
        <v>5.8275058275105851E-5</v>
      </c>
      <c r="J80" s="68">
        <v>244.01294498381878</v>
      </c>
      <c r="K80" s="72"/>
    </row>
    <row r="81" spans="1:12">
      <c r="A81" s="63" t="s">
        <v>244</v>
      </c>
      <c r="B81" s="64">
        <v>2000</v>
      </c>
      <c r="C81" s="64">
        <v>37.700000000000003</v>
      </c>
      <c r="D81" s="74">
        <v>44109.375</v>
      </c>
      <c r="E81" s="66">
        <v>333359.99999970663</v>
      </c>
      <c r="F81" s="77">
        <v>13.7</v>
      </c>
      <c r="G81" s="64">
        <v>24.000000000000004</v>
      </c>
      <c r="H81" s="78">
        <v>36.339522546419097</v>
      </c>
      <c r="I81" s="76">
        <v>5.2495800336019318E-5</v>
      </c>
      <c r="J81" s="68">
        <v>275.18248175182487</v>
      </c>
      <c r="K81" s="72"/>
    </row>
    <row r="82" spans="1:12">
      <c r="A82" s="63" t="s">
        <v>244</v>
      </c>
      <c r="B82" s="64">
        <v>2000</v>
      </c>
      <c r="C82" s="64">
        <v>37.700000000000003</v>
      </c>
      <c r="D82" s="74">
        <v>44110.375</v>
      </c>
      <c r="E82" s="66">
        <v>419759.99999970663</v>
      </c>
      <c r="F82" s="77">
        <v>13.4</v>
      </c>
      <c r="G82" s="64">
        <v>24.300000000000004</v>
      </c>
      <c r="H82" s="78">
        <v>35.543766578249333</v>
      </c>
      <c r="I82" s="76">
        <v>7.1469411092102294E-6</v>
      </c>
      <c r="J82" s="68">
        <v>281.34328358208955</v>
      </c>
      <c r="K82" s="72"/>
    </row>
    <row r="83" spans="1:12">
      <c r="A83" s="63" t="s">
        <v>244</v>
      </c>
      <c r="B83" s="64">
        <v>2000</v>
      </c>
      <c r="C83" s="64">
        <v>37.700000000000003</v>
      </c>
      <c r="D83" s="74">
        <v>44111.385416666664</v>
      </c>
      <c r="E83" s="66">
        <v>507059.99999949709</v>
      </c>
      <c r="F83" s="77">
        <v>13.3</v>
      </c>
      <c r="G83" s="64">
        <v>24.400000000000002</v>
      </c>
      <c r="H83" s="78">
        <v>35.278514588859416</v>
      </c>
      <c r="I83" s="76">
        <v>1.9721531968622812E-6</v>
      </c>
      <c r="J83" s="68">
        <v>283.45864661654139</v>
      </c>
      <c r="K83" s="72"/>
    </row>
    <row r="84" spans="1:12">
      <c r="A84" s="63" t="s">
        <v>244</v>
      </c>
      <c r="B84" s="64">
        <v>2000</v>
      </c>
      <c r="C84" s="64">
        <v>37.700000000000003</v>
      </c>
      <c r="D84" s="74">
        <v>44112.364583333336</v>
      </c>
      <c r="E84" s="66">
        <v>591659.99999991618</v>
      </c>
      <c r="F84" s="77">
        <v>13.2</v>
      </c>
      <c r="G84" s="64">
        <v>24.500000000000004</v>
      </c>
      <c r="H84" s="78">
        <v>35.013262599469492</v>
      </c>
      <c r="I84" s="76">
        <v>1.6901598891257747E-6</v>
      </c>
      <c r="J84" s="68">
        <v>285.60606060606062</v>
      </c>
      <c r="K84" s="72"/>
    </row>
    <row r="86" spans="1:12" s="71" customFormat="1" ht="6" customHeight="1"/>
    <row r="88" spans="1:12" ht="21">
      <c r="A88" s="56" t="s">
        <v>157</v>
      </c>
      <c r="B88" s="57">
        <v>2</v>
      </c>
      <c r="C88" s="57"/>
      <c r="D88" s="57"/>
      <c r="E88" s="58" t="s">
        <v>220</v>
      </c>
    </row>
    <row r="89" spans="1:12">
      <c r="A89" s="56" t="s">
        <v>156</v>
      </c>
      <c r="B89" s="59">
        <v>44361.390092592592</v>
      </c>
      <c r="C89" s="59"/>
      <c r="D89" s="59"/>
      <c r="E89" s="59"/>
    </row>
    <row r="90" spans="1:12">
      <c r="A90" s="56"/>
      <c r="B90" s="57">
        <v>100</v>
      </c>
      <c r="C90" s="57"/>
      <c r="D90" s="57"/>
      <c r="E90" s="57"/>
    </row>
    <row r="92" spans="1:12">
      <c r="A92" s="56" t="s">
        <v>151</v>
      </c>
      <c r="B92" s="60">
        <f>D97-D113</f>
        <v>28.999999999999996</v>
      </c>
      <c r="C92" s="60"/>
    </row>
    <row r="93" spans="1:12">
      <c r="A93" s="56" t="s">
        <v>159</v>
      </c>
      <c r="B93" s="73">
        <f>K105</f>
        <v>486.33093525179845</v>
      </c>
      <c r="C93" s="60"/>
    </row>
    <row r="94" spans="1:12">
      <c r="A94" s="56" t="s">
        <v>158</v>
      </c>
      <c r="B94" s="73">
        <f>K113</f>
        <v>704.16666666666663</v>
      </c>
      <c r="C94" s="60"/>
    </row>
    <row r="95" spans="1:12">
      <c r="A95" s="56" t="s">
        <v>151</v>
      </c>
      <c r="B95" s="60"/>
      <c r="C95" s="60"/>
    </row>
    <row r="96" spans="1:12" ht="71.25">
      <c r="A96" s="62" t="s">
        <v>235</v>
      </c>
      <c r="B96" s="62" t="s">
        <v>147</v>
      </c>
      <c r="C96" s="62" t="s">
        <v>243</v>
      </c>
      <c r="D96" s="62" t="s">
        <v>236</v>
      </c>
      <c r="E96" s="62" t="s">
        <v>237</v>
      </c>
      <c r="F96" s="62" t="s">
        <v>238</v>
      </c>
      <c r="G96" s="62" t="s">
        <v>239</v>
      </c>
      <c r="H96" s="62" t="s">
        <v>148</v>
      </c>
      <c r="I96" s="62" t="s">
        <v>149</v>
      </c>
      <c r="J96" s="62" t="s">
        <v>240</v>
      </c>
      <c r="K96" s="62" t="s">
        <v>241</v>
      </c>
      <c r="L96" s="62" t="s">
        <v>242</v>
      </c>
    </row>
    <row r="97" spans="1:12">
      <c r="A97" s="63" t="s">
        <v>220</v>
      </c>
      <c r="B97" s="64">
        <v>1000</v>
      </c>
      <c r="C97" s="64">
        <v>33.799999999999997</v>
      </c>
      <c r="D97" s="64">
        <v>33.799999999999997</v>
      </c>
      <c r="E97" s="65">
        <v>44361.390092592592</v>
      </c>
      <c r="F97" s="66"/>
      <c r="G97" s="64">
        <v>33.799999999999997</v>
      </c>
      <c r="H97" s="64">
        <v>0</v>
      </c>
      <c r="I97" s="64">
        <v>100</v>
      </c>
      <c r="J97" s="67">
        <v>0</v>
      </c>
      <c r="K97" s="68">
        <v>100</v>
      </c>
      <c r="L97" s="67"/>
    </row>
    <row r="98" spans="1:12">
      <c r="A98" s="63" t="s">
        <v>220</v>
      </c>
      <c r="B98" s="64">
        <v>1000</v>
      </c>
      <c r="C98" s="64">
        <v>33.299999999999997</v>
      </c>
      <c r="D98" s="64">
        <v>33.299999999999997</v>
      </c>
      <c r="E98" s="65">
        <v>44361.390787037039</v>
      </c>
      <c r="F98" s="69">
        <v>60.000000195577741</v>
      </c>
      <c r="G98" s="64">
        <v>33.799999999999997</v>
      </c>
      <c r="H98" s="64">
        <v>-0.5</v>
      </c>
      <c r="I98" s="64">
        <v>98.520710059171606</v>
      </c>
      <c r="J98" s="70">
        <v>0</v>
      </c>
      <c r="K98" s="68">
        <v>101.50150150150151</v>
      </c>
      <c r="L98" s="67"/>
    </row>
    <row r="99" spans="1:12">
      <c r="A99" s="63" t="s">
        <v>220</v>
      </c>
      <c r="B99" s="64">
        <v>1000</v>
      </c>
      <c r="C99" s="64">
        <v>29.8</v>
      </c>
      <c r="D99" s="64">
        <v>29.8</v>
      </c>
      <c r="E99" s="65">
        <v>44361.393564814811</v>
      </c>
      <c r="F99" s="69">
        <v>299.99999972060323</v>
      </c>
      <c r="G99" s="64">
        <v>33.799999999999997</v>
      </c>
      <c r="H99" s="64">
        <v>-3.9999999999999964</v>
      </c>
      <c r="I99" s="64">
        <v>88.165680473372788</v>
      </c>
      <c r="J99" s="70">
        <v>0</v>
      </c>
      <c r="K99" s="68">
        <v>113.42281879194628</v>
      </c>
      <c r="L99" s="67"/>
    </row>
    <row r="100" spans="1:12">
      <c r="A100" s="63" t="s">
        <v>220</v>
      </c>
      <c r="B100" s="64">
        <v>1000</v>
      </c>
      <c r="C100" s="64">
        <v>25.6</v>
      </c>
      <c r="D100" s="64">
        <v>25.6</v>
      </c>
      <c r="E100" s="65">
        <v>44361.397037037037</v>
      </c>
      <c r="F100" s="69">
        <v>600.00000006984919</v>
      </c>
      <c r="G100" s="64">
        <v>33.799999999999997</v>
      </c>
      <c r="H100" s="64">
        <v>-8.1999999999999957</v>
      </c>
      <c r="I100" s="64">
        <v>75.739644970414204</v>
      </c>
      <c r="J100" s="70">
        <v>0</v>
      </c>
      <c r="K100" s="68">
        <v>132.03124999999997</v>
      </c>
      <c r="L100" s="67"/>
    </row>
    <row r="101" spans="1:12">
      <c r="A101" s="63" t="s">
        <v>220</v>
      </c>
      <c r="B101" s="64">
        <v>1000</v>
      </c>
      <c r="C101" s="64">
        <v>21.5</v>
      </c>
      <c r="D101" s="64">
        <v>21.5</v>
      </c>
      <c r="E101" s="65">
        <v>44361.400509259256</v>
      </c>
      <c r="F101" s="69">
        <v>899.99999979045242</v>
      </c>
      <c r="G101" s="64">
        <v>33.799999999999997</v>
      </c>
      <c r="H101" s="64">
        <v>-12.299999999999997</v>
      </c>
      <c r="I101" s="64">
        <v>63.609467455621306</v>
      </c>
      <c r="J101" s="70">
        <v>0</v>
      </c>
      <c r="K101" s="68">
        <v>157.2093023255814</v>
      </c>
      <c r="L101" s="67"/>
    </row>
    <row r="102" spans="1:12">
      <c r="A102" s="63" t="s">
        <v>220</v>
      </c>
      <c r="B102" s="64">
        <v>1000</v>
      </c>
      <c r="C102" s="64">
        <v>13.7</v>
      </c>
      <c r="D102" s="64">
        <v>13.7</v>
      </c>
      <c r="E102" s="65">
        <v>44361.410925925928</v>
      </c>
      <c r="F102" s="69">
        <v>1800.0000002095476</v>
      </c>
      <c r="G102" s="64">
        <v>33.799999999999997</v>
      </c>
      <c r="H102" s="64">
        <v>-20.099999999999998</v>
      </c>
      <c r="I102" s="64">
        <v>40.532544378698226</v>
      </c>
      <c r="J102" s="70">
        <v>0</v>
      </c>
      <c r="K102" s="68">
        <v>246.71532846715328</v>
      </c>
      <c r="L102" s="67"/>
    </row>
    <row r="103" spans="1:12">
      <c r="A103" s="63" t="s">
        <v>220</v>
      </c>
      <c r="B103" s="64">
        <v>1000</v>
      </c>
      <c r="C103" s="64">
        <v>8.9</v>
      </c>
      <c r="D103" s="64">
        <v>8.9</v>
      </c>
      <c r="E103" s="65">
        <v>44361.431759259256</v>
      </c>
      <c r="F103" s="69">
        <v>3599.9999997904524</v>
      </c>
      <c r="G103" s="64">
        <v>33.799999999999997</v>
      </c>
      <c r="H103" s="64">
        <v>-24.9</v>
      </c>
      <c r="I103" s="64">
        <v>26.331360946745562</v>
      </c>
      <c r="J103" s="70">
        <v>0</v>
      </c>
      <c r="K103" s="68">
        <v>379.77528089887636</v>
      </c>
      <c r="L103" s="67"/>
    </row>
    <row r="104" spans="1:12">
      <c r="A104" s="63" t="s">
        <v>220</v>
      </c>
      <c r="B104" s="64">
        <v>1000</v>
      </c>
      <c r="C104" s="64">
        <v>7.55</v>
      </c>
      <c r="D104" s="64">
        <v>7.55</v>
      </c>
      <c r="E104" s="65">
        <v>44361.473425925928</v>
      </c>
      <c r="F104" s="69">
        <v>7200.0000002095476</v>
      </c>
      <c r="G104" s="64">
        <v>33.799999999999997</v>
      </c>
      <c r="H104" s="64">
        <v>-26.249999999999996</v>
      </c>
      <c r="I104" s="64">
        <v>22.337278106508876</v>
      </c>
      <c r="J104" s="70">
        <v>0</v>
      </c>
      <c r="K104" s="68">
        <v>447.68211920529797</v>
      </c>
      <c r="L104" s="67"/>
    </row>
    <row r="105" spans="1:12">
      <c r="A105" s="63" t="s">
        <v>220</v>
      </c>
      <c r="B105" s="64">
        <v>1000</v>
      </c>
      <c r="C105" s="64">
        <v>6.95</v>
      </c>
      <c r="D105" s="64">
        <v>6.95</v>
      </c>
      <c r="E105" s="65">
        <v>44361.515092592592</v>
      </c>
      <c r="F105" s="69">
        <v>10800</v>
      </c>
      <c r="G105" s="64">
        <v>33.799999999999997</v>
      </c>
      <c r="H105" s="64">
        <v>-26.849999999999998</v>
      </c>
      <c r="I105" s="64">
        <v>20.562130177514796</v>
      </c>
      <c r="J105" s="70">
        <v>0</v>
      </c>
      <c r="K105" s="68">
        <v>486.33093525179845</v>
      </c>
      <c r="L105" s="67"/>
    </row>
    <row r="106" spans="1:12">
      <c r="A106" s="63" t="s">
        <v>220</v>
      </c>
      <c r="B106" s="64">
        <v>1000</v>
      </c>
      <c r="C106" s="64">
        <v>6.5</v>
      </c>
      <c r="D106" s="64">
        <v>6.5</v>
      </c>
      <c r="E106" s="65">
        <v>44361.556759259256</v>
      </c>
      <c r="F106" s="69">
        <v>14399.999999790452</v>
      </c>
      <c r="G106" s="64">
        <v>33.799999999999997</v>
      </c>
      <c r="H106" s="64">
        <v>-27.299999999999997</v>
      </c>
      <c r="I106" s="64">
        <v>19.230769230769234</v>
      </c>
      <c r="J106" s="70">
        <v>0</v>
      </c>
      <c r="K106" s="68">
        <v>519.99999999999989</v>
      </c>
      <c r="L106" s="67"/>
    </row>
    <row r="107" spans="1:12">
      <c r="A107" s="63" t="s">
        <v>220</v>
      </c>
      <c r="B107" s="64">
        <v>1000</v>
      </c>
      <c r="C107" s="64">
        <v>6</v>
      </c>
      <c r="D107" s="64">
        <v>6</v>
      </c>
      <c r="E107" s="65">
        <v>44361.640092592592</v>
      </c>
      <c r="F107" s="69">
        <v>21600</v>
      </c>
      <c r="G107" s="64">
        <v>33.799999999999997</v>
      </c>
      <c r="H107" s="64">
        <v>-27.799999999999997</v>
      </c>
      <c r="I107" s="64">
        <v>17.751479289940832</v>
      </c>
      <c r="J107" s="70">
        <v>0</v>
      </c>
      <c r="K107" s="68">
        <v>563.33333333333326</v>
      </c>
      <c r="L107" s="67"/>
    </row>
    <row r="108" spans="1:12">
      <c r="A108" s="63" t="s">
        <v>220</v>
      </c>
      <c r="B108" s="64">
        <v>1000</v>
      </c>
      <c r="C108" s="64">
        <v>5.0999999999999996</v>
      </c>
      <c r="D108" s="64">
        <v>5.0999999999999996</v>
      </c>
      <c r="E108" s="65">
        <v>44362.337500000001</v>
      </c>
      <c r="F108" s="69">
        <v>81856.000000191852</v>
      </c>
      <c r="G108" s="64">
        <v>33.799999999999997</v>
      </c>
      <c r="H108" s="64">
        <v>-28.699999999999996</v>
      </c>
      <c r="I108" s="64">
        <v>15.088757396449704</v>
      </c>
      <c r="J108" s="70">
        <v>0</v>
      </c>
      <c r="K108" s="68">
        <v>662.74509803921569</v>
      </c>
      <c r="L108" s="67"/>
    </row>
    <row r="109" spans="1:12">
      <c r="A109" s="63" t="s">
        <v>220</v>
      </c>
      <c r="B109" s="64">
        <v>1000</v>
      </c>
      <c r="C109" s="64">
        <v>5</v>
      </c>
      <c r="D109" s="64">
        <v>5</v>
      </c>
      <c r="E109" s="65">
        <v>44362.583333333336</v>
      </c>
      <c r="F109" s="69">
        <v>103096.00000027567</v>
      </c>
      <c r="G109" s="64">
        <v>33.799999999999997</v>
      </c>
      <c r="H109" s="64">
        <v>-28.799999999999997</v>
      </c>
      <c r="I109" s="64">
        <v>14.792899408284024</v>
      </c>
      <c r="J109" s="70">
        <v>0</v>
      </c>
      <c r="K109" s="68">
        <v>676</v>
      </c>
      <c r="L109" s="67"/>
    </row>
    <row r="110" spans="1:12">
      <c r="A110" s="63" t="s">
        <v>220</v>
      </c>
      <c r="B110" s="64">
        <v>1000</v>
      </c>
      <c r="C110" s="64">
        <v>5</v>
      </c>
      <c r="D110" s="64">
        <v>5</v>
      </c>
      <c r="E110" s="65">
        <v>44363.362500000003</v>
      </c>
      <c r="F110" s="69">
        <v>170416.00000031758</v>
      </c>
      <c r="G110" s="64">
        <v>33.799999999999997</v>
      </c>
      <c r="H110" s="64">
        <v>-28.799999999999997</v>
      </c>
      <c r="I110" s="64">
        <v>14.792899408284024</v>
      </c>
      <c r="J110" s="70">
        <v>0</v>
      </c>
      <c r="K110" s="68">
        <v>676</v>
      </c>
      <c r="L110" s="67"/>
    </row>
    <row r="111" spans="1:12">
      <c r="A111" s="63" t="s">
        <v>220</v>
      </c>
      <c r="B111" s="64">
        <v>1000</v>
      </c>
      <c r="C111" s="64">
        <v>4.95</v>
      </c>
      <c r="D111" s="64">
        <v>4.95</v>
      </c>
      <c r="E111" s="65">
        <v>44364.413194444445</v>
      </c>
      <c r="F111" s="69">
        <v>261196.00000013597</v>
      </c>
      <c r="G111" s="64">
        <v>33.799999999999997</v>
      </c>
      <c r="H111" s="64">
        <v>-28.849999999999998</v>
      </c>
      <c r="I111" s="64">
        <v>14.644970414201186</v>
      </c>
      <c r="J111" s="70">
        <v>0</v>
      </c>
      <c r="K111" s="68">
        <v>682.82828282828279</v>
      </c>
      <c r="L111" s="67"/>
    </row>
    <row r="112" spans="1:12">
      <c r="A112" s="63" t="s">
        <v>220</v>
      </c>
      <c r="B112" s="64">
        <v>1000</v>
      </c>
      <c r="C112" s="64">
        <v>4.9000000000000004</v>
      </c>
      <c r="D112" s="64">
        <v>4.9000000000000004</v>
      </c>
      <c r="E112" s="65">
        <v>44365.416666666664</v>
      </c>
      <c r="F112" s="69">
        <v>347895.99999985658</v>
      </c>
      <c r="G112" s="64">
        <v>33.799999999999997</v>
      </c>
      <c r="H112" s="64">
        <v>-28.9</v>
      </c>
      <c r="I112" s="64">
        <v>14.497041420118345</v>
      </c>
      <c r="J112" s="70">
        <v>0</v>
      </c>
      <c r="K112" s="68">
        <v>689.79591836734687</v>
      </c>
      <c r="L112" s="67"/>
    </row>
    <row r="113" spans="1:12">
      <c r="A113" s="63" t="s">
        <v>220</v>
      </c>
      <c r="B113" s="64">
        <v>1000</v>
      </c>
      <c r="C113" s="64">
        <v>4.8</v>
      </c>
      <c r="D113" s="64">
        <v>4.8</v>
      </c>
      <c r="E113" s="65">
        <v>44368.404166666667</v>
      </c>
      <c r="F113" s="69">
        <v>606016.00000010803</v>
      </c>
      <c r="G113" s="64">
        <v>33.799999999999997</v>
      </c>
      <c r="H113" s="64">
        <v>-28.999999999999996</v>
      </c>
      <c r="I113" s="64">
        <v>14.201183431952662</v>
      </c>
      <c r="J113" s="70">
        <v>0</v>
      </c>
      <c r="K113" s="68">
        <v>704.16666666666663</v>
      </c>
      <c r="L113" s="67"/>
    </row>
    <row r="115" spans="1:12" s="71" customFormat="1" ht="6" customHeight="1"/>
    <row r="117" spans="1:12" ht="21">
      <c r="A117" s="56" t="s">
        <v>157</v>
      </c>
      <c r="B117" s="57">
        <v>2</v>
      </c>
      <c r="C117" s="57"/>
      <c r="D117" s="57"/>
      <c r="E117" s="58" t="s">
        <v>224</v>
      </c>
    </row>
    <row r="118" spans="1:12">
      <c r="A118" s="56" t="s">
        <v>156</v>
      </c>
      <c r="B118" s="59">
        <v>44348.423437500001</v>
      </c>
      <c r="C118" s="59"/>
      <c r="D118" s="59"/>
      <c r="E118" s="59"/>
    </row>
    <row r="119" spans="1:12">
      <c r="A119" s="56"/>
      <c r="B119" s="57">
        <v>100</v>
      </c>
      <c r="C119" s="57"/>
      <c r="D119" s="57"/>
      <c r="E119" s="57"/>
    </row>
    <row r="121" spans="1:12">
      <c r="A121" s="56" t="s">
        <v>151</v>
      </c>
      <c r="B121" s="60">
        <v>28.199999999999996</v>
      </c>
      <c r="C121" s="60"/>
    </row>
    <row r="122" spans="1:12">
      <c r="A122" s="56" t="s">
        <v>159</v>
      </c>
      <c r="B122" s="61">
        <v>331.06796116504859</v>
      </c>
      <c r="C122" s="60"/>
    </row>
    <row r="123" spans="1:12">
      <c r="A123" s="56" t="s">
        <v>158</v>
      </c>
      <c r="B123" s="61">
        <v>568.33333333333326</v>
      </c>
      <c r="C123" s="60"/>
    </row>
    <row r="124" spans="1:12">
      <c r="A124" s="56" t="s">
        <v>151</v>
      </c>
      <c r="B124" s="60">
        <v>34.099999999999994</v>
      </c>
      <c r="C124" s="60"/>
    </row>
    <row r="125" spans="1:12" ht="71.25">
      <c r="A125" s="62" t="s">
        <v>235</v>
      </c>
      <c r="B125" s="62" t="s">
        <v>147</v>
      </c>
      <c r="C125" s="62" t="s">
        <v>243</v>
      </c>
      <c r="D125" s="62" t="s">
        <v>236</v>
      </c>
      <c r="E125" s="62" t="s">
        <v>237</v>
      </c>
      <c r="F125" s="62" t="s">
        <v>238</v>
      </c>
      <c r="G125" s="62" t="s">
        <v>239</v>
      </c>
      <c r="H125" s="62" t="s">
        <v>148</v>
      </c>
      <c r="I125" s="62" t="s">
        <v>149</v>
      </c>
      <c r="J125" s="62" t="s">
        <v>240</v>
      </c>
      <c r="K125" s="62" t="s">
        <v>241</v>
      </c>
      <c r="L125" s="62" t="s">
        <v>242</v>
      </c>
    </row>
    <row r="126" spans="1:12">
      <c r="A126" s="63" t="s">
        <v>224</v>
      </c>
      <c r="B126" s="64">
        <v>1000</v>
      </c>
      <c r="C126" s="64">
        <v>84.1</v>
      </c>
      <c r="D126" s="64">
        <v>34.099999999999994</v>
      </c>
      <c r="E126" s="65">
        <v>44348.423437500001</v>
      </c>
      <c r="F126" s="66"/>
      <c r="G126" s="64">
        <v>34.099999999999994</v>
      </c>
      <c r="H126" s="64">
        <v>0</v>
      </c>
      <c r="I126" s="64">
        <v>100</v>
      </c>
      <c r="J126" s="67">
        <v>0</v>
      </c>
      <c r="K126" s="67">
        <v>100</v>
      </c>
      <c r="L126" s="67"/>
    </row>
    <row r="127" spans="1:12">
      <c r="A127" s="63" t="s">
        <v>224</v>
      </c>
      <c r="B127" s="64">
        <v>1000</v>
      </c>
      <c r="C127" s="64">
        <v>83.6</v>
      </c>
      <c r="D127" s="64">
        <v>33.599999999999994</v>
      </c>
      <c r="E127" s="65">
        <v>44348.424131944448</v>
      </c>
      <c r="F127" s="69">
        <v>60.000000195577741</v>
      </c>
      <c r="G127" s="64">
        <v>34.099999999999994</v>
      </c>
      <c r="H127" s="64">
        <v>-0.5</v>
      </c>
      <c r="I127" s="64">
        <v>98.533724340175951</v>
      </c>
      <c r="J127" s="70">
        <v>0</v>
      </c>
      <c r="K127" s="68">
        <v>101.48809523809523</v>
      </c>
      <c r="L127" s="67"/>
    </row>
    <row r="128" spans="1:12">
      <c r="A128" s="63" t="s">
        <v>224</v>
      </c>
      <c r="B128" s="64">
        <v>1000</v>
      </c>
      <c r="C128" s="64">
        <v>80.599999999999994</v>
      </c>
      <c r="D128" s="64">
        <v>30.599999999999994</v>
      </c>
      <c r="E128" s="65">
        <v>44348.42690972222</v>
      </c>
      <c r="F128" s="69">
        <v>299.99999972060323</v>
      </c>
      <c r="G128" s="64">
        <v>34.099999999999994</v>
      </c>
      <c r="H128" s="64">
        <v>-3.5</v>
      </c>
      <c r="I128" s="64">
        <v>89.73607038123167</v>
      </c>
      <c r="J128" s="70">
        <v>0</v>
      </c>
      <c r="K128" s="68">
        <v>111.43790849673204</v>
      </c>
      <c r="L128" s="67"/>
    </row>
    <row r="129" spans="1:12">
      <c r="A129" s="63" t="s">
        <v>224</v>
      </c>
      <c r="B129" s="64">
        <v>1000</v>
      </c>
      <c r="C129" s="64">
        <v>77.849999999999994</v>
      </c>
      <c r="D129" s="64">
        <v>27.849999999999994</v>
      </c>
      <c r="E129" s="65">
        <v>44348.430381944447</v>
      </c>
      <c r="F129" s="69">
        <v>600.00000006984919</v>
      </c>
      <c r="G129" s="64">
        <v>34.099999999999994</v>
      </c>
      <c r="H129" s="64">
        <v>-6.25</v>
      </c>
      <c r="I129" s="64">
        <v>81.671554252199414</v>
      </c>
      <c r="J129" s="70">
        <v>0</v>
      </c>
      <c r="K129" s="68">
        <v>122.44165170556553</v>
      </c>
      <c r="L129" s="67"/>
    </row>
    <row r="130" spans="1:12">
      <c r="A130" s="63" t="s">
        <v>224</v>
      </c>
      <c r="B130" s="64">
        <v>1000</v>
      </c>
      <c r="C130" s="64">
        <v>75.5</v>
      </c>
      <c r="D130" s="64">
        <v>25.5</v>
      </c>
      <c r="E130" s="65">
        <v>44348.433854166666</v>
      </c>
      <c r="F130" s="69">
        <v>899.99999979045242</v>
      </c>
      <c r="G130" s="64">
        <v>34.099999999999994</v>
      </c>
      <c r="H130" s="64">
        <v>-8.5999999999999943</v>
      </c>
      <c r="I130" s="64">
        <v>74.780058651026408</v>
      </c>
      <c r="J130" s="70">
        <v>0</v>
      </c>
      <c r="K130" s="68">
        <v>133.7254901960784</v>
      </c>
      <c r="L130" s="67"/>
    </row>
    <row r="131" spans="1:12">
      <c r="A131" s="63" t="s">
        <v>224</v>
      </c>
      <c r="B131" s="64">
        <v>1000</v>
      </c>
      <c r="C131" s="64">
        <v>69.599999999999994</v>
      </c>
      <c r="D131" s="64">
        <v>19.599999999999994</v>
      </c>
      <c r="E131" s="65">
        <v>44348.444270833337</v>
      </c>
      <c r="F131" s="69">
        <v>1800.0000002095476</v>
      </c>
      <c r="G131" s="64">
        <v>34.099999999999994</v>
      </c>
      <c r="H131" s="64">
        <v>-14.5</v>
      </c>
      <c r="I131" s="64">
        <v>57.478005865102631</v>
      </c>
      <c r="J131" s="70">
        <v>0</v>
      </c>
      <c r="K131" s="68">
        <v>173.97959183673473</v>
      </c>
      <c r="L131" s="67"/>
    </row>
    <row r="132" spans="1:12">
      <c r="A132" s="63" t="s">
        <v>224</v>
      </c>
      <c r="B132" s="64">
        <v>1000</v>
      </c>
      <c r="C132" s="64">
        <v>63.75</v>
      </c>
      <c r="D132" s="64">
        <v>13.75</v>
      </c>
      <c r="E132" s="65">
        <v>44348.465104166666</v>
      </c>
      <c r="F132" s="69">
        <v>3599.9999997904524</v>
      </c>
      <c r="G132" s="64">
        <v>34.099999999999994</v>
      </c>
      <c r="H132" s="64">
        <v>-20.349999999999994</v>
      </c>
      <c r="I132" s="64">
        <v>40.322580645161295</v>
      </c>
      <c r="J132" s="70">
        <v>0</v>
      </c>
      <c r="K132" s="68">
        <v>247.99999999999994</v>
      </c>
      <c r="L132" s="67"/>
    </row>
    <row r="133" spans="1:12">
      <c r="A133" s="63" t="s">
        <v>224</v>
      </c>
      <c r="B133" s="64">
        <v>1000</v>
      </c>
      <c r="C133" s="64">
        <v>61.3</v>
      </c>
      <c r="D133" s="64">
        <v>11.299999999999997</v>
      </c>
      <c r="E133" s="65">
        <v>44348.506770833337</v>
      </c>
      <c r="F133" s="69">
        <v>7200.0000002095476</v>
      </c>
      <c r="G133" s="64">
        <v>34.099999999999994</v>
      </c>
      <c r="H133" s="64">
        <v>-22.799999999999997</v>
      </c>
      <c r="I133" s="64">
        <v>33.137829912023456</v>
      </c>
      <c r="J133" s="70">
        <v>0</v>
      </c>
      <c r="K133" s="68">
        <v>301.76991150442484</v>
      </c>
      <c r="L133" s="67"/>
    </row>
    <row r="134" spans="1:12">
      <c r="A134" s="63" t="s">
        <v>224</v>
      </c>
      <c r="B134" s="64">
        <v>1000</v>
      </c>
      <c r="C134" s="64">
        <v>60.3</v>
      </c>
      <c r="D134" s="64">
        <v>10.299999999999997</v>
      </c>
      <c r="E134" s="65">
        <v>44348.548437500001</v>
      </c>
      <c r="F134" s="69">
        <v>10800</v>
      </c>
      <c r="G134" s="64">
        <v>34.099999999999994</v>
      </c>
      <c r="H134" s="64">
        <v>-23.799999999999997</v>
      </c>
      <c r="I134" s="64">
        <v>30.205278592375361</v>
      </c>
      <c r="J134" s="70">
        <v>0</v>
      </c>
      <c r="K134" s="68">
        <v>331.06796116504859</v>
      </c>
      <c r="L134" s="67"/>
    </row>
    <row r="135" spans="1:12">
      <c r="A135" s="63" t="s">
        <v>224</v>
      </c>
      <c r="B135" s="64">
        <v>1000</v>
      </c>
      <c r="C135" s="64">
        <v>59.6</v>
      </c>
      <c r="D135" s="64">
        <v>9.6000000000000014</v>
      </c>
      <c r="E135" s="65">
        <v>44348.590104166666</v>
      </c>
      <c r="F135" s="69">
        <v>14399.999999790452</v>
      </c>
      <c r="G135" s="64">
        <v>34.099999999999994</v>
      </c>
      <c r="H135" s="64">
        <v>-24.499999999999993</v>
      </c>
      <c r="I135" s="64">
        <v>28.152492668621708</v>
      </c>
      <c r="J135" s="70">
        <v>0</v>
      </c>
      <c r="K135" s="68">
        <v>355.2083333333332</v>
      </c>
      <c r="L135" s="67"/>
    </row>
    <row r="136" spans="1:12">
      <c r="A136" s="63" t="s">
        <v>224</v>
      </c>
      <c r="B136" s="64">
        <v>1000</v>
      </c>
      <c r="C136" s="64">
        <v>58.6</v>
      </c>
      <c r="D136" s="64">
        <v>8.6000000000000014</v>
      </c>
      <c r="E136" s="65">
        <v>44348.673437500001</v>
      </c>
      <c r="F136" s="69">
        <v>21600</v>
      </c>
      <c r="G136" s="64">
        <v>34.099999999999994</v>
      </c>
      <c r="H136" s="64">
        <v>-25.499999999999993</v>
      </c>
      <c r="I136" s="64">
        <v>25.219941348973617</v>
      </c>
      <c r="J136" s="70">
        <v>0</v>
      </c>
      <c r="K136" s="68">
        <v>396.51162790697663</v>
      </c>
      <c r="L136" s="67"/>
    </row>
    <row r="137" spans="1:12">
      <c r="A137" s="63" t="s">
        <v>224</v>
      </c>
      <c r="B137" s="64">
        <v>1000</v>
      </c>
      <c r="C137" s="64">
        <v>57.1</v>
      </c>
      <c r="D137" s="64">
        <v>7.1000000000000014</v>
      </c>
      <c r="E137" s="65">
        <v>44349.426215277781</v>
      </c>
      <c r="F137" s="69">
        <v>86640.000000153668</v>
      </c>
      <c r="G137" s="64">
        <v>34.099999999999994</v>
      </c>
      <c r="H137" s="64">
        <v>-26.999999999999993</v>
      </c>
      <c r="I137" s="64">
        <v>20.821114369501473</v>
      </c>
      <c r="J137" s="70">
        <v>0</v>
      </c>
      <c r="K137" s="68">
        <v>480.28169014084494</v>
      </c>
      <c r="L137" s="67"/>
    </row>
    <row r="138" spans="1:12">
      <c r="A138" s="63" t="s">
        <v>224</v>
      </c>
      <c r="B138" s="64">
        <v>1000</v>
      </c>
      <c r="C138" s="64">
        <v>56.9</v>
      </c>
      <c r="D138" s="64">
        <v>6.8999999999999986</v>
      </c>
      <c r="E138" s="65">
        <v>44349.643576388888</v>
      </c>
      <c r="F138" s="69">
        <v>105419.99999976251</v>
      </c>
      <c r="G138" s="64">
        <v>34.099999999999994</v>
      </c>
      <c r="H138" s="64">
        <v>-27.199999999999996</v>
      </c>
      <c r="I138" s="64">
        <v>20.234604105571847</v>
      </c>
      <c r="J138" s="70">
        <v>0</v>
      </c>
      <c r="K138" s="68">
        <v>494.20289855072468</v>
      </c>
      <c r="L138" s="67"/>
    </row>
    <row r="139" spans="1:12">
      <c r="A139" s="63" t="s">
        <v>224</v>
      </c>
      <c r="B139" s="64">
        <v>1000</v>
      </c>
      <c r="C139" s="64">
        <v>56.5</v>
      </c>
      <c r="D139" s="64">
        <v>6.5</v>
      </c>
      <c r="E139" s="65">
        <v>44350.435937499999</v>
      </c>
      <c r="F139" s="69">
        <v>173879.99999974854</v>
      </c>
      <c r="G139" s="64">
        <v>34.099999999999994</v>
      </c>
      <c r="H139" s="64">
        <v>-27.599999999999994</v>
      </c>
      <c r="I139" s="64">
        <v>19.061583577712611</v>
      </c>
      <c r="J139" s="70">
        <v>0</v>
      </c>
      <c r="K139" s="68">
        <v>524.61538461538453</v>
      </c>
      <c r="L139" s="67"/>
    </row>
    <row r="140" spans="1:12">
      <c r="A140" s="63" t="s">
        <v>224</v>
      </c>
      <c r="B140" s="64">
        <v>1000</v>
      </c>
      <c r="C140" s="64">
        <v>56.3</v>
      </c>
      <c r="D140" s="64">
        <v>6.2999999999999972</v>
      </c>
      <c r="E140" s="65">
        <v>44351.421354166669</v>
      </c>
      <c r="F140" s="69">
        <v>259020.00000004191</v>
      </c>
      <c r="G140" s="64">
        <v>34.099999999999994</v>
      </c>
      <c r="H140" s="64">
        <v>-27.799999999999997</v>
      </c>
      <c r="I140" s="64">
        <v>18.475073313782985</v>
      </c>
      <c r="J140" s="70">
        <v>0</v>
      </c>
      <c r="K140" s="68">
        <v>541.26984126984144</v>
      </c>
      <c r="L140" s="67"/>
    </row>
    <row r="141" spans="1:12">
      <c r="A141" s="63" t="s">
        <v>224</v>
      </c>
      <c r="B141" s="64">
        <v>1000</v>
      </c>
      <c r="C141" s="64">
        <v>56.05</v>
      </c>
      <c r="D141" s="64">
        <v>6.0499999999999972</v>
      </c>
      <c r="E141" s="65">
        <v>44354.399826388886</v>
      </c>
      <c r="F141" s="69">
        <v>516359.99999963678</v>
      </c>
      <c r="G141" s="64">
        <v>34.099999999999994</v>
      </c>
      <c r="H141" s="64">
        <v>-28.049999999999997</v>
      </c>
      <c r="I141" s="64">
        <v>17.741935483870964</v>
      </c>
      <c r="J141" s="70">
        <v>0</v>
      </c>
      <c r="K141" s="68">
        <v>563.63636363636385</v>
      </c>
      <c r="L141" s="67"/>
    </row>
    <row r="142" spans="1:12">
      <c r="A142" s="63" t="s">
        <v>224</v>
      </c>
      <c r="B142" s="64">
        <v>1000</v>
      </c>
      <c r="C142" s="64">
        <v>56</v>
      </c>
      <c r="D142" s="64">
        <v>6</v>
      </c>
      <c r="E142" s="65">
        <v>44355.365104166667</v>
      </c>
      <c r="F142" s="69">
        <v>599759.99999991618</v>
      </c>
      <c r="G142" s="64">
        <v>34.099999999999994</v>
      </c>
      <c r="H142" s="64">
        <v>-28.099999999999994</v>
      </c>
      <c r="I142" s="64">
        <v>17.595307917888565</v>
      </c>
      <c r="J142" s="70">
        <v>0</v>
      </c>
      <c r="K142" s="68">
        <v>568.33333333333326</v>
      </c>
      <c r="L142" s="67"/>
    </row>
    <row r="143" spans="1:12">
      <c r="A143" s="63" t="s">
        <v>224</v>
      </c>
      <c r="B143" s="64">
        <v>1000</v>
      </c>
      <c r="C143" s="64">
        <v>56</v>
      </c>
      <c r="D143" s="64">
        <v>6</v>
      </c>
      <c r="E143" s="65">
        <v>44356.405381944445</v>
      </c>
      <c r="F143" s="69">
        <v>689639.99999994412</v>
      </c>
      <c r="G143" s="64">
        <v>34.099999999999994</v>
      </c>
      <c r="H143" s="79">
        <f>D143-G143</f>
        <v>-28.099999999999994</v>
      </c>
      <c r="I143" s="64">
        <v>17.595307917888565</v>
      </c>
      <c r="J143" s="70">
        <v>0</v>
      </c>
      <c r="K143" s="68">
        <v>568.33333333333326</v>
      </c>
      <c r="L143" s="67"/>
    </row>
    <row r="144" spans="1:12">
      <c r="A144" s="63" t="s">
        <v>224</v>
      </c>
      <c r="B144" s="64">
        <v>1000</v>
      </c>
      <c r="C144" s="64">
        <v>55</v>
      </c>
      <c r="D144" s="64">
        <v>5.9</v>
      </c>
      <c r="E144" s="65">
        <v>44358.501215277778</v>
      </c>
      <c r="F144" s="69">
        <v>870719.99999990221</v>
      </c>
      <c r="G144" s="64">
        <v>34.099999999999994</v>
      </c>
      <c r="H144" s="79">
        <f>D144-G144</f>
        <v>-28.199999999999996</v>
      </c>
      <c r="I144" s="64">
        <v>17.302052785923756</v>
      </c>
      <c r="J144" s="70">
        <v>0</v>
      </c>
      <c r="K144" s="68">
        <v>577.9661016949151</v>
      </c>
      <c r="L144" s="67"/>
    </row>
    <row r="146" spans="1:11" s="71" customFormat="1" ht="6" customHeight="1"/>
    <row r="148" spans="1:11" ht="21">
      <c r="A148" s="56" t="s">
        <v>157</v>
      </c>
      <c r="B148" s="57">
        <v>1</v>
      </c>
      <c r="C148" s="56" t="s">
        <v>245</v>
      </c>
      <c r="D148" s="57"/>
      <c r="E148" s="58" t="s">
        <v>222</v>
      </c>
    </row>
    <row r="149" spans="1:11">
      <c r="A149" s="56" t="s">
        <v>156</v>
      </c>
      <c r="B149" s="59">
        <v>44459.506249999999</v>
      </c>
      <c r="C149" s="59"/>
      <c r="D149" s="59"/>
      <c r="E149" s="59"/>
    </row>
    <row r="150" spans="1:11">
      <c r="A150" s="56" t="s">
        <v>155</v>
      </c>
      <c r="B150" s="57">
        <v>100</v>
      </c>
      <c r="C150" s="57"/>
      <c r="D150" s="57"/>
      <c r="E150" s="57"/>
    </row>
    <row r="152" spans="1:11">
      <c r="A152" s="56" t="s">
        <v>151</v>
      </c>
      <c r="B152" s="60">
        <v>27.400000000000002</v>
      </c>
    </row>
    <row r="153" spans="1:11">
      <c r="A153" s="56" t="s">
        <v>154</v>
      </c>
      <c r="B153" s="73">
        <v>403.5502958579882</v>
      </c>
    </row>
    <row r="154" spans="1:11">
      <c r="A154" s="56" t="s">
        <v>153</v>
      </c>
      <c r="B154" s="73">
        <f>J173</f>
        <v>516.66666666666674</v>
      </c>
    </row>
    <row r="155" spans="1:11">
      <c r="A155" s="56" t="s">
        <v>151</v>
      </c>
      <c r="B155" s="60"/>
    </row>
    <row r="156" spans="1:11" ht="28.5">
      <c r="A156" s="62" t="s">
        <v>235</v>
      </c>
      <c r="B156" s="62" t="s">
        <v>147</v>
      </c>
      <c r="C156" s="62" t="s">
        <v>246</v>
      </c>
      <c r="D156" s="62" t="s">
        <v>237</v>
      </c>
      <c r="E156" s="62" t="s">
        <v>238</v>
      </c>
      <c r="F156" s="62" t="s">
        <v>239</v>
      </c>
      <c r="G156" s="62" t="s">
        <v>148</v>
      </c>
      <c r="H156" s="62" t="s">
        <v>149</v>
      </c>
      <c r="I156" s="62" t="s">
        <v>240</v>
      </c>
      <c r="J156" s="62" t="s">
        <v>241</v>
      </c>
      <c r="K156" s="62" t="s">
        <v>242</v>
      </c>
    </row>
    <row r="157" spans="1:11">
      <c r="A157" s="63" t="s">
        <v>222</v>
      </c>
      <c r="B157" s="64">
        <v>1000</v>
      </c>
      <c r="C157" s="64">
        <v>34.1</v>
      </c>
      <c r="D157" s="65">
        <v>44459.506249999999</v>
      </c>
      <c r="E157" s="66">
        <v>0</v>
      </c>
      <c r="F157" s="64">
        <v>34.1</v>
      </c>
      <c r="G157" s="64">
        <v>0</v>
      </c>
      <c r="H157" s="64">
        <v>100</v>
      </c>
      <c r="I157" s="67">
        <v>0</v>
      </c>
      <c r="J157" s="68">
        <v>100</v>
      </c>
      <c r="K157" s="67"/>
    </row>
    <row r="158" spans="1:11">
      <c r="A158" s="63" t="s">
        <v>222</v>
      </c>
      <c r="B158" s="64">
        <v>1000</v>
      </c>
      <c r="C158" s="64">
        <v>34.1</v>
      </c>
      <c r="D158" s="65">
        <v>44459.506944444445</v>
      </c>
      <c r="E158" s="69">
        <v>60.000000195577741</v>
      </c>
      <c r="F158" s="64">
        <v>32</v>
      </c>
      <c r="G158" s="64">
        <v>-2.1000000000000014</v>
      </c>
      <c r="H158" s="80">
        <v>93.841642228738991</v>
      </c>
      <c r="I158" s="70">
        <v>0.34999999885913008</v>
      </c>
      <c r="J158" s="68">
        <v>106.5625</v>
      </c>
      <c r="K158" s="67"/>
    </row>
    <row r="159" spans="1:11">
      <c r="A159" s="63" t="s">
        <v>222</v>
      </c>
      <c r="B159" s="64">
        <v>1000</v>
      </c>
      <c r="C159" s="64">
        <v>34.1</v>
      </c>
      <c r="D159" s="65">
        <v>44459.509722222218</v>
      </c>
      <c r="E159" s="69">
        <v>299.99999972060323</v>
      </c>
      <c r="F159" s="64">
        <v>28</v>
      </c>
      <c r="G159" s="64">
        <v>-6.1000000000000014</v>
      </c>
      <c r="H159" s="80">
        <v>82.111436950146626</v>
      </c>
      <c r="I159" s="70">
        <v>0.13333333345750967</v>
      </c>
      <c r="J159" s="68">
        <v>121.78571428571429</v>
      </c>
      <c r="K159" s="67"/>
    </row>
    <row r="160" spans="1:11">
      <c r="A160" s="63" t="s">
        <v>222</v>
      </c>
      <c r="B160" s="64">
        <v>1000</v>
      </c>
      <c r="C160" s="64">
        <v>34.1</v>
      </c>
      <c r="D160" s="65">
        <v>44459.513194444444</v>
      </c>
      <c r="E160" s="69">
        <v>600.00000006984919</v>
      </c>
      <c r="F160" s="64">
        <v>21</v>
      </c>
      <c r="G160" s="64">
        <v>-13.100000000000001</v>
      </c>
      <c r="H160" s="80">
        <v>61.583577712609973</v>
      </c>
      <c r="I160" s="70">
        <v>0.11666666665308488</v>
      </c>
      <c r="J160" s="68">
        <v>162.38095238095238</v>
      </c>
      <c r="K160" s="67"/>
    </row>
    <row r="161" spans="1:11">
      <c r="A161" s="63" t="s">
        <v>222</v>
      </c>
      <c r="B161" s="64">
        <v>1000</v>
      </c>
      <c r="C161" s="64">
        <v>34.1</v>
      </c>
      <c r="D161" s="65">
        <v>44459.516666666663</v>
      </c>
      <c r="E161" s="69">
        <v>899.99999979045242</v>
      </c>
      <c r="F161" s="64">
        <v>16.7</v>
      </c>
      <c r="G161" s="64">
        <v>-17.400000000000002</v>
      </c>
      <c r="H161" s="80">
        <v>48.973607038123163</v>
      </c>
      <c r="I161" s="70">
        <v>4.7777777788901916E-2</v>
      </c>
      <c r="J161" s="68">
        <v>204.19161676646706</v>
      </c>
      <c r="K161" s="67"/>
    </row>
    <row r="162" spans="1:11">
      <c r="A162" s="63" t="s">
        <v>222</v>
      </c>
      <c r="B162" s="64">
        <v>1000</v>
      </c>
      <c r="C162" s="64">
        <v>34.1</v>
      </c>
      <c r="D162" s="65">
        <v>44459.527083333334</v>
      </c>
      <c r="E162" s="69">
        <v>1800.0000002095476</v>
      </c>
      <c r="F162" s="64">
        <v>12.3</v>
      </c>
      <c r="G162" s="64">
        <v>-21.8</v>
      </c>
      <c r="H162" s="80">
        <v>36.070381231671554</v>
      </c>
      <c r="I162" s="70">
        <v>2.4444444441598729E-2</v>
      </c>
      <c r="J162" s="68">
        <v>277.23577235772359</v>
      </c>
      <c r="K162" s="67"/>
    </row>
    <row r="163" spans="1:11">
      <c r="A163" s="63" t="s">
        <v>222</v>
      </c>
      <c r="B163" s="64">
        <v>1000</v>
      </c>
      <c r="C163" s="64">
        <v>34.1</v>
      </c>
      <c r="D163" s="65">
        <v>44459.547916666663</v>
      </c>
      <c r="E163" s="69">
        <v>3599.9999997904524</v>
      </c>
      <c r="F163" s="64">
        <v>10.6</v>
      </c>
      <c r="G163" s="64">
        <v>-23.5</v>
      </c>
      <c r="H163" s="80">
        <v>31.085043988269796</v>
      </c>
      <c r="I163" s="70">
        <v>4.7222222224970944E-3</v>
      </c>
      <c r="J163" s="68">
        <v>321.69811320754718</v>
      </c>
      <c r="K163" s="67"/>
    </row>
    <row r="164" spans="1:11">
      <c r="A164" s="63" t="s">
        <v>222</v>
      </c>
      <c r="B164" s="64">
        <v>1000</v>
      </c>
      <c r="C164" s="64">
        <v>34.1</v>
      </c>
      <c r="D164" s="65">
        <v>44459.589583333334</v>
      </c>
      <c r="E164" s="69">
        <v>7200.0000002095476</v>
      </c>
      <c r="F164" s="64">
        <v>9.1</v>
      </c>
      <c r="G164" s="64">
        <v>-25</v>
      </c>
      <c r="H164" s="80">
        <v>26.686217008797652</v>
      </c>
      <c r="I164" s="70">
        <v>2.0833333332727004E-3</v>
      </c>
      <c r="J164" s="68">
        <v>374.72527472527474</v>
      </c>
      <c r="K164" s="67"/>
    </row>
    <row r="165" spans="1:11">
      <c r="A165" s="63" t="s">
        <v>222</v>
      </c>
      <c r="B165" s="64">
        <v>1000</v>
      </c>
      <c r="C165" s="64">
        <v>34.1</v>
      </c>
      <c r="D165" s="65">
        <v>44459.631249999999</v>
      </c>
      <c r="E165" s="69">
        <v>10800</v>
      </c>
      <c r="F165" s="64">
        <v>8.4499999999999993</v>
      </c>
      <c r="G165" s="64">
        <v>-25.650000000000002</v>
      </c>
      <c r="H165" s="80">
        <v>24.78005865102639</v>
      </c>
      <c r="I165" s="70">
        <v>6.0185185185185222E-4</v>
      </c>
      <c r="J165" s="68">
        <v>403.5502958579882</v>
      </c>
      <c r="K165" s="67"/>
    </row>
    <row r="166" spans="1:11">
      <c r="A166" s="63" t="s">
        <v>222</v>
      </c>
      <c r="B166" s="64">
        <v>1000</v>
      </c>
      <c r="C166" s="64">
        <v>34.1</v>
      </c>
      <c r="D166" s="65">
        <v>44459.672916666663</v>
      </c>
      <c r="E166" s="69">
        <v>14399.999999790452</v>
      </c>
      <c r="F166" s="64">
        <v>8.1</v>
      </c>
      <c r="G166" s="64">
        <v>-26</v>
      </c>
      <c r="H166" s="80">
        <v>23.753665689149557</v>
      </c>
      <c r="I166" s="70">
        <v>2.4305555555909224E-4</v>
      </c>
      <c r="J166" s="68">
        <v>420.98765432098764</v>
      </c>
      <c r="K166" s="67"/>
    </row>
    <row r="167" spans="1:11">
      <c r="A167" s="63" t="s">
        <v>222</v>
      </c>
      <c r="B167" s="64">
        <v>1000</v>
      </c>
      <c r="C167" s="64">
        <v>34.1</v>
      </c>
      <c r="D167" s="65">
        <v>44459.714583333334</v>
      </c>
      <c r="E167" s="69">
        <v>18000.000000209548</v>
      </c>
      <c r="F167" s="64">
        <v>8</v>
      </c>
      <c r="G167" s="64">
        <v>-26.1</v>
      </c>
      <c r="H167" s="80">
        <v>23.460410557184748</v>
      </c>
      <c r="I167" s="70">
        <v>5.5555555554908608E-5</v>
      </c>
      <c r="J167" s="68">
        <v>426.25</v>
      </c>
      <c r="K167" s="67"/>
    </row>
    <row r="168" spans="1:11">
      <c r="A168" s="63" t="s">
        <v>222</v>
      </c>
      <c r="B168" s="64">
        <v>1000</v>
      </c>
      <c r="C168" s="64">
        <v>34.1</v>
      </c>
      <c r="D168" s="65">
        <v>44460.504166666666</v>
      </c>
      <c r="E168" s="69">
        <v>86220.00000004191</v>
      </c>
      <c r="F168" s="64">
        <v>7.1</v>
      </c>
      <c r="G168" s="64">
        <v>-27</v>
      </c>
      <c r="H168" s="80">
        <v>20.821114369501466</v>
      </c>
      <c r="I168" s="70">
        <v>1.0438413361164033E-4</v>
      </c>
      <c r="J168" s="68">
        <v>480.28169014084511</v>
      </c>
      <c r="K168" s="67"/>
    </row>
    <row r="169" spans="1:11">
      <c r="A169" s="63" t="s">
        <v>222</v>
      </c>
      <c r="B169" s="64">
        <v>1000</v>
      </c>
      <c r="C169" s="64">
        <v>34.1</v>
      </c>
      <c r="D169" s="65">
        <v>44460.71875</v>
      </c>
      <c r="E169" s="69">
        <v>104760.00000012573</v>
      </c>
      <c r="F169" s="64">
        <v>7</v>
      </c>
      <c r="G169" s="64">
        <v>-27.1</v>
      </c>
      <c r="H169" s="80">
        <v>20.527859237536656</v>
      </c>
      <c r="I169" s="70">
        <v>9.5456281023176435E-6</v>
      </c>
      <c r="J169" s="68">
        <v>487.14285714285717</v>
      </c>
      <c r="K169" s="67"/>
    </row>
    <row r="170" spans="1:11">
      <c r="A170" s="63" t="s">
        <v>222</v>
      </c>
      <c r="B170" s="64">
        <v>1000</v>
      </c>
      <c r="C170" s="64">
        <v>34.1</v>
      </c>
      <c r="D170" s="65">
        <v>44461.5</v>
      </c>
      <c r="E170" s="69">
        <v>172260.00000012573</v>
      </c>
      <c r="F170" s="64">
        <v>6.7</v>
      </c>
      <c r="G170" s="64">
        <v>-27.400000000000002</v>
      </c>
      <c r="H170" s="80">
        <v>19.648093841642229</v>
      </c>
      <c r="I170" s="70">
        <v>1.7415534656901246E-5</v>
      </c>
      <c r="J170" s="68">
        <v>508.95522388059698</v>
      </c>
      <c r="K170" s="67"/>
    </row>
    <row r="171" spans="1:11">
      <c r="A171" s="63" t="s">
        <v>222</v>
      </c>
      <c r="B171" s="64">
        <v>1000</v>
      </c>
      <c r="C171" s="64">
        <v>34.1</v>
      </c>
      <c r="D171" s="65">
        <v>44462.513888888891</v>
      </c>
      <c r="E171" s="69">
        <v>259860.00000026543</v>
      </c>
      <c r="F171" s="64">
        <v>6.7</v>
      </c>
      <c r="G171" s="64">
        <v>-27.400000000000002</v>
      </c>
      <c r="H171" s="80">
        <v>19.648093841642229</v>
      </c>
      <c r="I171" s="70">
        <v>0</v>
      </c>
      <c r="J171" s="68">
        <v>508.95522388059698</v>
      </c>
      <c r="K171" s="67"/>
    </row>
    <row r="172" spans="1:11">
      <c r="A172" s="63" t="s">
        <v>222</v>
      </c>
      <c r="B172" s="64">
        <v>1000</v>
      </c>
      <c r="C172" s="64">
        <v>34.1</v>
      </c>
      <c r="D172" s="65">
        <v>44463.584722222222</v>
      </c>
      <c r="E172" s="69">
        <v>352380.00000009779</v>
      </c>
      <c r="F172" s="64">
        <v>6.7</v>
      </c>
      <c r="G172" s="64">
        <v>-27.400000000000002</v>
      </c>
      <c r="H172" s="80">
        <v>19.648093841642229</v>
      </c>
      <c r="I172" s="70">
        <v>0</v>
      </c>
      <c r="J172" s="68">
        <v>508.95522388059698</v>
      </c>
      <c r="K172" s="67"/>
    </row>
    <row r="173" spans="1:11">
      <c r="A173" s="63" t="s">
        <v>222</v>
      </c>
      <c r="B173" s="64">
        <v>1000</v>
      </c>
      <c r="C173" s="64">
        <v>34.1</v>
      </c>
      <c r="D173" s="65">
        <v>44466.458333333336</v>
      </c>
      <c r="E173" s="69">
        <v>600660.00000033528</v>
      </c>
      <c r="F173" s="64">
        <v>6.6</v>
      </c>
      <c r="G173" s="64">
        <v>-27.5</v>
      </c>
      <c r="H173" s="80">
        <v>19.35483870967742</v>
      </c>
      <c r="I173" s="70">
        <v>1.6648353477831837E-6</v>
      </c>
      <c r="J173" s="68">
        <v>516.66666666666674</v>
      </c>
      <c r="K173" s="67"/>
    </row>
    <row r="175" spans="1:11" s="71" customFormat="1" ht="6" customHeight="1"/>
    <row r="177" spans="1:11" ht="21">
      <c r="A177" s="56" t="s">
        <v>157</v>
      </c>
      <c r="B177" s="57">
        <v>1</v>
      </c>
      <c r="C177" s="56" t="s">
        <v>245</v>
      </c>
      <c r="D177" s="57"/>
      <c r="E177" s="58" t="s">
        <v>218</v>
      </c>
    </row>
    <row r="178" spans="1:11">
      <c r="A178" s="56" t="s">
        <v>156</v>
      </c>
      <c r="B178" s="59">
        <v>44459.51666666667</v>
      </c>
      <c r="C178" s="59"/>
      <c r="D178" s="59"/>
      <c r="E178" s="59"/>
    </row>
    <row r="179" spans="1:11">
      <c r="A179" s="56" t="s">
        <v>155</v>
      </c>
      <c r="B179" s="57">
        <v>100</v>
      </c>
      <c r="C179" s="57"/>
      <c r="D179" s="57"/>
      <c r="E179" s="57"/>
    </row>
    <row r="181" spans="1:11">
      <c r="A181" s="56" t="s">
        <v>151</v>
      </c>
      <c r="B181" s="60">
        <f>C186-F201</f>
        <v>27.699999999999996</v>
      </c>
    </row>
    <row r="182" spans="1:11">
      <c r="A182" s="56" t="s">
        <v>154</v>
      </c>
      <c r="B182" s="73">
        <f>J194</f>
        <v>422.49999999999994</v>
      </c>
    </row>
    <row r="183" spans="1:11">
      <c r="A183" s="56" t="s">
        <v>153</v>
      </c>
      <c r="B183" s="73">
        <f>J202</f>
        <v>563.33333333333326</v>
      </c>
    </row>
    <row r="184" spans="1:11">
      <c r="A184" s="56" t="s">
        <v>151</v>
      </c>
      <c r="B184" s="60"/>
    </row>
    <row r="185" spans="1:11" ht="28.5">
      <c r="A185" s="62" t="s">
        <v>235</v>
      </c>
      <c r="B185" s="62" t="s">
        <v>147</v>
      </c>
      <c r="C185" s="62" t="s">
        <v>246</v>
      </c>
      <c r="D185" s="62" t="s">
        <v>237</v>
      </c>
      <c r="E185" s="62" t="s">
        <v>238</v>
      </c>
      <c r="F185" s="62" t="s">
        <v>239</v>
      </c>
      <c r="G185" s="62" t="s">
        <v>148</v>
      </c>
      <c r="H185" s="62" t="s">
        <v>149</v>
      </c>
      <c r="I185" s="62" t="s">
        <v>240</v>
      </c>
      <c r="J185" s="62" t="s">
        <v>241</v>
      </c>
      <c r="K185" s="62" t="s">
        <v>242</v>
      </c>
    </row>
    <row r="186" spans="1:11">
      <c r="A186" s="63" t="s">
        <v>218</v>
      </c>
      <c r="B186" s="64">
        <v>1000</v>
      </c>
      <c r="C186" s="64">
        <v>33.799999999999997</v>
      </c>
      <c r="D186" s="65">
        <v>44459.51666666667</v>
      </c>
      <c r="E186" s="66"/>
      <c r="F186" s="64">
        <v>33.799999999999997</v>
      </c>
      <c r="G186" s="64">
        <f t="shared" ref="G186:G202" si="6">F186-C186</f>
        <v>0</v>
      </c>
      <c r="H186" s="64">
        <f>(C186/F186)*100</f>
        <v>100</v>
      </c>
      <c r="I186" s="67">
        <v>0</v>
      </c>
      <c r="J186" s="68">
        <v>100</v>
      </c>
      <c r="K186" s="67"/>
    </row>
    <row r="187" spans="1:11">
      <c r="A187" s="63" t="s">
        <v>218</v>
      </c>
      <c r="B187" s="64">
        <v>1000</v>
      </c>
      <c r="C187" s="64">
        <v>33.799999999999997</v>
      </c>
      <c r="D187" s="65">
        <f>D186+TIME(0,1,0)</f>
        <v>44459.517361111117</v>
      </c>
      <c r="E187" s="69">
        <v>60.000000195577741</v>
      </c>
      <c r="F187" s="64">
        <v>33</v>
      </c>
      <c r="G187" s="64">
        <f t="shared" si="6"/>
        <v>-0.79999999999999716</v>
      </c>
      <c r="H187" s="80">
        <f>(F187/C187)*100</f>
        <v>97.633136094674569</v>
      </c>
      <c r="I187" s="70">
        <v>0.13333333289871566</v>
      </c>
      <c r="J187" s="68">
        <v>102.42424242424242</v>
      </c>
      <c r="K187" s="67"/>
    </row>
    <row r="188" spans="1:11">
      <c r="A188" s="63" t="str">
        <f t="shared" ref="A188:A202" si="7">A187</f>
        <v>PLUK4</v>
      </c>
      <c r="B188" s="64">
        <v>1000</v>
      </c>
      <c r="C188" s="64">
        <v>33.799999999999997</v>
      </c>
      <c r="D188" s="65">
        <f>D186+TIME(0,5,0)</f>
        <v>44459.520138888889</v>
      </c>
      <c r="E188" s="69">
        <v>299.99999972060323</v>
      </c>
      <c r="F188" s="64">
        <v>26.4</v>
      </c>
      <c r="G188" s="64">
        <f t="shared" si="6"/>
        <v>-7.3999999999999986</v>
      </c>
      <c r="H188" s="80">
        <f t="shared" ref="H188:H202" si="8">(F188/C188)*100</f>
        <v>78.10650887573965</v>
      </c>
      <c r="I188" s="70">
        <v>0.22000000020489102</v>
      </c>
      <c r="J188" s="68">
        <v>128.03030303030303</v>
      </c>
      <c r="K188" s="67"/>
    </row>
    <row r="189" spans="1:11">
      <c r="A189" s="63" t="str">
        <f t="shared" si="7"/>
        <v>PLUK4</v>
      </c>
      <c r="B189" s="64">
        <v>1000</v>
      </c>
      <c r="C189" s="64">
        <v>33.799999999999997</v>
      </c>
      <c r="D189" s="65">
        <f>D186+TIME(0,10,0)</f>
        <v>44459.523611111115</v>
      </c>
      <c r="E189" s="69">
        <v>600.00000006984919</v>
      </c>
      <c r="F189" s="64">
        <v>21.1</v>
      </c>
      <c r="G189" s="64">
        <f t="shared" si="6"/>
        <v>-12.699999999999996</v>
      </c>
      <c r="H189" s="80">
        <f t="shared" si="8"/>
        <v>62.426035502958591</v>
      </c>
      <c r="I189" s="70">
        <v>8.8333333323049934E-2</v>
      </c>
      <c r="J189" s="68">
        <v>160.1895734597156</v>
      </c>
      <c r="K189" s="67"/>
    </row>
    <row r="190" spans="1:11">
      <c r="A190" s="63" t="str">
        <f t="shared" si="7"/>
        <v>PLUK4</v>
      </c>
      <c r="B190" s="64">
        <v>1000</v>
      </c>
      <c r="C190" s="64">
        <v>33.799999999999997</v>
      </c>
      <c r="D190" s="65">
        <f>D186+TIME(0,15,0)</f>
        <v>44459.527083333334</v>
      </c>
      <c r="E190" s="69">
        <v>899.99999979045242</v>
      </c>
      <c r="F190" s="64">
        <v>17.5</v>
      </c>
      <c r="G190" s="64">
        <f t="shared" si="6"/>
        <v>-16.299999999999997</v>
      </c>
      <c r="H190" s="80">
        <f t="shared" si="8"/>
        <v>51.775147928994095</v>
      </c>
      <c r="I190" s="70">
        <v>4.0000000009313239E-2</v>
      </c>
      <c r="J190" s="68">
        <v>193.14285714285714</v>
      </c>
      <c r="K190" s="67"/>
    </row>
    <row r="191" spans="1:11">
      <c r="A191" s="63" t="str">
        <f t="shared" si="7"/>
        <v>PLUK4</v>
      </c>
      <c r="B191" s="64">
        <v>1000</v>
      </c>
      <c r="C191" s="64">
        <v>33.799999999999997</v>
      </c>
      <c r="D191" s="65">
        <f>D186+TIME(0,30,0)</f>
        <v>44459.537500000006</v>
      </c>
      <c r="E191" s="69">
        <v>1800.0000002095476</v>
      </c>
      <c r="F191" s="64">
        <v>12.15</v>
      </c>
      <c r="G191" s="64">
        <f t="shared" si="6"/>
        <v>-21.65</v>
      </c>
      <c r="H191" s="80">
        <f t="shared" si="8"/>
        <v>35.946745562130182</v>
      </c>
      <c r="I191" s="70">
        <v>2.9722222218762102E-2</v>
      </c>
      <c r="J191" s="68">
        <v>278.18930041152259</v>
      </c>
      <c r="K191" s="67"/>
    </row>
    <row r="192" spans="1:11">
      <c r="A192" s="63" t="str">
        <f t="shared" si="7"/>
        <v>PLUK4</v>
      </c>
      <c r="B192" s="64">
        <v>1000</v>
      </c>
      <c r="C192" s="64">
        <v>33.799999999999997</v>
      </c>
      <c r="D192" s="65">
        <f>D186+TIME(1,0,0)</f>
        <v>44459.558333333334</v>
      </c>
      <c r="E192" s="69">
        <v>3599.9999997904524</v>
      </c>
      <c r="F192" s="64">
        <v>10.15</v>
      </c>
      <c r="G192" s="64">
        <f t="shared" si="6"/>
        <v>-23.65</v>
      </c>
      <c r="H192" s="80">
        <f t="shared" si="8"/>
        <v>30.029585798816573</v>
      </c>
      <c r="I192" s="70">
        <v>5.5555555558789316E-3</v>
      </c>
      <c r="J192" s="68">
        <v>333.00492610837432</v>
      </c>
      <c r="K192" s="67"/>
    </row>
    <row r="193" spans="1:11">
      <c r="A193" s="63" t="str">
        <f t="shared" si="7"/>
        <v>PLUK4</v>
      </c>
      <c r="B193" s="64">
        <v>1000</v>
      </c>
      <c r="C193" s="64">
        <v>33.799999999999997</v>
      </c>
      <c r="D193" s="65">
        <f>D186+TIME(2,0,0)</f>
        <v>44459.600000000006</v>
      </c>
      <c r="E193" s="69">
        <v>7200.0000002095476</v>
      </c>
      <c r="F193" s="64">
        <v>8.8000000000000007</v>
      </c>
      <c r="G193" s="64">
        <f t="shared" si="6"/>
        <v>-24.999999999999996</v>
      </c>
      <c r="H193" s="80">
        <f t="shared" si="8"/>
        <v>26.035502958579887</v>
      </c>
      <c r="I193" s="70">
        <v>1.8749999999454299E-3</v>
      </c>
      <c r="J193" s="68">
        <v>384.09090909090907</v>
      </c>
      <c r="K193" s="67"/>
    </row>
    <row r="194" spans="1:11">
      <c r="A194" s="63" t="str">
        <f t="shared" si="7"/>
        <v>PLUK4</v>
      </c>
      <c r="B194" s="64">
        <v>1000</v>
      </c>
      <c r="C194" s="64">
        <v>33.799999999999997</v>
      </c>
      <c r="D194" s="65">
        <f>D186+TIME(3,0,0)</f>
        <v>44459.64166666667</v>
      </c>
      <c r="E194" s="69">
        <v>10800</v>
      </c>
      <c r="F194" s="64">
        <v>8</v>
      </c>
      <c r="G194" s="64">
        <f t="shared" si="6"/>
        <v>-25.799999999999997</v>
      </c>
      <c r="H194" s="80">
        <f t="shared" si="8"/>
        <v>23.668639053254438</v>
      </c>
      <c r="I194" s="70">
        <v>7.4074074074074135E-4</v>
      </c>
      <c r="J194" s="68">
        <v>422.49999999999994</v>
      </c>
      <c r="K194" s="67"/>
    </row>
    <row r="195" spans="1:11">
      <c r="A195" s="63" t="str">
        <f t="shared" si="7"/>
        <v>PLUK4</v>
      </c>
      <c r="B195" s="64">
        <v>1000</v>
      </c>
      <c r="C195" s="64">
        <v>33.799999999999997</v>
      </c>
      <c r="D195" s="65">
        <f>D186+TIME(4,0,0)</f>
        <v>44459.683333333334</v>
      </c>
      <c r="E195" s="69">
        <v>14399.999999790452</v>
      </c>
      <c r="F195" s="64">
        <v>7.65</v>
      </c>
      <c r="G195" s="64">
        <f t="shared" si="6"/>
        <v>-26.15</v>
      </c>
      <c r="H195" s="80">
        <f t="shared" si="8"/>
        <v>22.633136094674558</v>
      </c>
      <c r="I195" s="70">
        <v>2.4305555555909224E-4</v>
      </c>
      <c r="J195" s="68">
        <v>441.83006535947709</v>
      </c>
      <c r="K195" s="67"/>
    </row>
    <row r="196" spans="1:11">
      <c r="A196" s="63" t="str">
        <f t="shared" si="7"/>
        <v>PLUK4</v>
      </c>
      <c r="B196" s="64">
        <v>1000</v>
      </c>
      <c r="C196" s="64">
        <v>33.799999999999997</v>
      </c>
      <c r="D196" s="65">
        <f>D186+TIME(5,0,0)</f>
        <v>44459.725000000006</v>
      </c>
      <c r="E196" s="69">
        <v>18000.000000209548</v>
      </c>
      <c r="F196" s="64">
        <v>7.5</v>
      </c>
      <c r="G196" s="64">
        <f t="shared" si="6"/>
        <v>-26.299999999999997</v>
      </c>
      <c r="H196" s="80">
        <f t="shared" si="8"/>
        <v>22.189349112426036</v>
      </c>
      <c r="I196" s="70">
        <v>8.3333333332363403E-5</v>
      </c>
      <c r="J196" s="68">
        <v>450.66666666666657</v>
      </c>
      <c r="K196" s="67"/>
    </row>
    <row r="197" spans="1:11">
      <c r="A197" s="63" t="str">
        <f t="shared" si="7"/>
        <v>PLUK4</v>
      </c>
      <c r="B197" s="64">
        <v>1000</v>
      </c>
      <c r="C197" s="64">
        <v>33.799999999999997</v>
      </c>
      <c r="D197" s="65">
        <v>44460.504166666666</v>
      </c>
      <c r="E197" s="69">
        <v>85319.999999622814</v>
      </c>
      <c r="F197" s="64">
        <v>6.4</v>
      </c>
      <c r="G197" s="64">
        <f t="shared" si="6"/>
        <v>-27.4</v>
      </c>
      <c r="H197" s="80">
        <f t="shared" si="8"/>
        <v>18.934911242603551</v>
      </c>
      <c r="I197" s="70">
        <v>1.2892639474974948E-4</v>
      </c>
      <c r="J197" s="68">
        <v>528.12499999999989</v>
      </c>
      <c r="K197" s="67"/>
    </row>
    <row r="198" spans="1:11">
      <c r="A198" s="63" t="str">
        <f t="shared" si="7"/>
        <v>PLUK4</v>
      </c>
      <c r="B198" s="64">
        <v>1000</v>
      </c>
      <c r="C198" s="64">
        <v>33.799999999999997</v>
      </c>
      <c r="D198" s="65">
        <v>44460.71875</v>
      </c>
      <c r="E198" s="69">
        <v>103859.99999970663</v>
      </c>
      <c r="F198" s="64">
        <v>6.3</v>
      </c>
      <c r="G198" s="64">
        <f t="shared" si="6"/>
        <v>-27.499999999999996</v>
      </c>
      <c r="H198" s="80">
        <f t="shared" si="8"/>
        <v>18.639053254437872</v>
      </c>
      <c r="I198" s="70">
        <v>9.6283458502101869E-6</v>
      </c>
      <c r="J198" s="68">
        <v>536.50793650793651</v>
      </c>
      <c r="K198" s="67"/>
    </row>
    <row r="199" spans="1:11">
      <c r="A199" s="63" t="str">
        <f t="shared" si="7"/>
        <v>PLUK4</v>
      </c>
      <c r="B199" s="64">
        <v>1000</v>
      </c>
      <c r="C199" s="64">
        <v>33.799999999999997</v>
      </c>
      <c r="D199" s="65">
        <v>44461.5</v>
      </c>
      <c r="E199" s="69">
        <v>171359.99999970663</v>
      </c>
      <c r="F199" s="64">
        <v>6.2</v>
      </c>
      <c r="G199" s="64">
        <f t="shared" si="6"/>
        <v>-27.599999999999998</v>
      </c>
      <c r="H199" s="80">
        <f t="shared" si="8"/>
        <v>18.34319526627219</v>
      </c>
      <c r="I199" s="70">
        <v>5.8356676003834527E-6</v>
      </c>
      <c r="J199" s="68">
        <v>545.16129032258061</v>
      </c>
      <c r="K199" s="67"/>
    </row>
    <row r="200" spans="1:11">
      <c r="A200" s="63" t="str">
        <f t="shared" si="7"/>
        <v>PLUK4</v>
      </c>
      <c r="B200" s="64">
        <v>1000</v>
      </c>
      <c r="C200" s="64">
        <v>33.799999999999997</v>
      </c>
      <c r="D200" s="65">
        <v>44462.513888888891</v>
      </c>
      <c r="E200" s="69">
        <v>258959.99999984633</v>
      </c>
      <c r="F200" s="64">
        <v>6.15</v>
      </c>
      <c r="G200" s="64">
        <f t="shared" si="6"/>
        <v>-27.65</v>
      </c>
      <c r="H200" s="80">
        <f t="shared" si="8"/>
        <v>18.19526627218935</v>
      </c>
      <c r="I200" s="70">
        <v>1.9308001235723469E-6</v>
      </c>
      <c r="J200" s="68">
        <v>549.59349593495926</v>
      </c>
      <c r="K200" s="67"/>
    </row>
    <row r="201" spans="1:11">
      <c r="A201" s="63" t="str">
        <f t="shared" si="7"/>
        <v>PLUK4</v>
      </c>
      <c r="B201" s="64">
        <v>1000</v>
      </c>
      <c r="C201" s="64">
        <v>33.799999999999997</v>
      </c>
      <c r="D201" s="65">
        <v>44463.584722222222</v>
      </c>
      <c r="E201" s="69">
        <v>351479.99999967869</v>
      </c>
      <c r="F201" s="64">
        <v>6.1</v>
      </c>
      <c r="G201" s="64">
        <f t="shared" si="6"/>
        <v>-27.699999999999996</v>
      </c>
      <c r="H201" s="80">
        <f t="shared" si="8"/>
        <v>18.047337278106511</v>
      </c>
      <c r="I201" s="70">
        <v>1.4225560487096397E-6</v>
      </c>
      <c r="J201" s="68">
        <v>554.09836065573768</v>
      </c>
      <c r="K201" s="67"/>
    </row>
    <row r="202" spans="1:11">
      <c r="A202" s="63" t="str">
        <f t="shared" si="7"/>
        <v>PLUK4</v>
      </c>
      <c r="B202" s="64">
        <v>1000</v>
      </c>
      <c r="C202" s="64">
        <v>33.799999999999997</v>
      </c>
      <c r="D202" s="65">
        <v>44466.458333333336</v>
      </c>
      <c r="E202" s="69">
        <v>599759.99999991618</v>
      </c>
      <c r="F202" s="64">
        <v>6</v>
      </c>
      <c r="G202" s="64">
        <f t="shared" si="6"/>
        <v>-27.799999999999997</v>
      </c>
      <c r="H202" s="80">
        <f t="shared" si="8"/>
        <v>17.751479289940832</v>
      </c>
      <c r="I202" s="70">
        <v>1.6673336001069365E-6</v>
      </c>
      <c r="J202" s="68">
        <v>563.33333333333326</v>
      </c>
      <c r="K202" s="67"/>
    </row>
    <row r="204" spans="1:11" s="71" customFormat="1" ht="6" customHeight="1"/>
    <row r="206" spans="1:11" ht="21">
      <c r="A206" s="56" t="s">
        <v>157</v>
      </c>
      <c r="B206" s="57">
        <v>1</v>
      </c>
      <c r="C206" s="56" t="s">
        <v>245</v>
      </c>
      <c r="D206" s="57"/>
      <c r="E206" s="58" t="s">
        <v>223</v>
      </c>
    </row>
    <row r="207" spans="1:11">
      <c r="A207" s="56" t="s">
        <v>156</v>
      </c>
      <c r="B207" s="59">
        <v>44474.444768518515</v>
      </c>
      <c r="C207" s="59"/>
      <c r="D207" s="59"/>
      <c r="E207" s="59"/>
    </row>
    <row r="208" spans="1:11">
      <c r="A208" s="56" t="s">
        <v>155</v>
      </c>
      <c r="B208" s="57">
        <v>100</v>
      </c>
      <c r="C208" s="57"/>
      <c r="D208" s="57"/>
      <c r="E208" s="57"/>
    </row>
    <row r="210" spans="1:11">
      <c r="A210" s="56" t="s">
        <v>151</v>
      </c>
      <c r="B210" s="60">
        <v>24.550000000000004</v>
      </c>
    </row>
    <row r="211" spans="1:11">
      <c r="A211" s="56" t="s">
        <v>154</v>
      </c>
      <c r="B211" s="73">
        <v>255.22388059701493</v>
      </c>
    </row>
    <row r="212" spans="1:11">
      <c r="A212" s="56" t="s">
        <v>153</v>
      </c>
      <c r="B212" s="73">
        <v>447.05882352941177</v>
      </c>
    </row>
    <row r="213" spans="1:11">
      <c r="A213" s="56" t="s">
        <v>151</v>
      </c>
      <c r="B213" s="60"/>
    </row>
    <row r="214" spans="1:11" ht="28.5">
      <c r="A214" s="62" t="s">
        <v>235</v>
      </c>
      <c r="B214" s="62" t="s">
        <v>147</v>
      </c>
      <c r="C214" s="62" t="s">
        <v>246</v>
      </c>
      <c r="D214" s="62" t="s">
        <v>237</v>
      </c>
      <c r="E214" s="62" t="s">
        <v>238</v>
      </c>
      <c r="F214" s="62" t="s">
        <v>239</v>
      </c>
      <c r="G214" s="62" t="s">
        <v>148</v>
      </c>
      <c r="H214" s="62" t="s">
        <v>149</v>
      </c>
      <c r="I214" s="62" t="s">
        <v>240</v>
      </c>
      <c r="J214" s="62" t="s">
        <v>241</v>
      </c>
      <c r="K214" s="62" t="s">
        <v>242</v>
      </c>
    </row>
    <row r="215" spans="1:11">
      <c r="A215" s="63" t="s">
        <v>223</v>
      </c>
      <c r="B215" s="64">
        <v>1000</v>
      </c>
      <c r="C215" s="64">
        <v>34.200000000000003</v>
      </c>
      <c r="D215" s="65">
        <v>44474.444768518515</v>
      </c>
      <c r="E215" s="66"/>
      <c r="F215" s="64">
        <v>34.200000000000003</v>
      </c>
      <c r="G215" s="64">
        <v>0</v>
      </c>
      <c r="H215" s="64">
        <v>100</v>
      </c>
      <c r="I215" s="67">
        <v>0</v>
      </c>
      <c r="J215" s="68">
        <v>100</v>
      </c>
      <c r="K215" s="67"/>
    </row>
    <row r="216" spans="1:11">
      <c r="A216" s="63" t="s">
        <v>223</v>
      </c>
      <c r="B216" s="64">
        <v>1000</v>
      </c>
      <c r="C216" s="64">
        <v>34.200000000000003</v>
      </c>
      <c r="D216" s="65">
        <v>44474.445462962962</v>
      </c>
      <c r="E216" s="69">
        <v>60.000000195577741</v>
      </c>
      <c r="F216" s="64">
        <v>33.799999999999997</v>
      </c>
      <c r="G216" s="64">
        <v>-0.40000000000000568</v>
      </c>
      <c r="H216" s="80">
        <v>98.830409356725141</v>
      </c>
      <c r="I216" s="70">
        <v>6.6666666449359008E-2</v>
      </c>
      <c r="J216" s="68">
        <v>101.18343195266273</v>
      </c>
      <c r="K216" s="67"/>
    </row>
    <row r="217" spans="1:11">
      <c r="A217" s="63" t="s">
        <v>223</v>
      </c>
      <c r="B217" s="64">
        <v>1000</v>
      </c>
      <c r="C217" s="64">
        <v>34.200000000000003</v>
      </c>
      <c r="D217" s="65">
        <v>44474.448240740734</v>
      </c>
      <c r="E217" s="69">
        <v>299.99999972060323</v>
      </c>
      <c r="F217" s="64">
        <v>32.200000000000003</v>
      </c>
      <c r="G217" s="64">
        <v>-2</v>
      </c>
      <c r="H217" s="80">
        <v>94.152046783625735</v>
      </c>
      <c r="I217" s="70">
        <v>5.3333333383003681E-2</v>
      </c>
      <c r="J217" s="68">
        <v>106.21118012422359</v>
      </c>
      <c r="K217" s="67"/>
    </row>
    <row r="218" spans="1:11">
      <c r="A218" s="63" t="s">
        <v>223</v>
      </c>
      <c r="B218" s="64">
        <v>1000</v>
      </c>
      <c r="C218" s="64">
        <v>34.200000000000003</v>
      </c>
      <c r="D218" s="65">
        <v>44474.45171296296</v>
      </c>
      <c r="E218" s="69">
        <v>600.00000006984919</v>
      </c>
      <c r="F218" s="64">
        <v>30.4</v>
      </c>
      <c r="G218" s="64">
        <v>-3.8000000000000043</v>
      </c>
      <c r="H218" s="80">
        <v>88.888888888888872</v>
      </c>
      <c r="I218" s="70">
        <v>2.9999999996507612E-2</v>
      </c>
      <c r="J218" s="68">
        <v>112.50000000000003</v>
      </c>
      <c r="K218" s="67"/>
    </row>
    <row r="219" spans="1:11">
      <c r="A219" s="63" t="s">
        <v>223</v>
      </c>
      <c r="B219" s="64">
        <v>1000</v>
      </c>
      <c r="C219" s="64">
        <v>34.200000000000003</v>
      </c>
      <c r="D219" s="65">
        <v>44474.455185185179</v>
      </c>
      <c r="E219" s="69">
        <v>899.99999979045242</v>
      </c>
      <c r="F219" s="64">
        <v>28.7</v>
      </c>
      <c r="G219" s="64">
        <v>-5.5000000000000036</v>
      </c>
      <c r="H219" s="80">
        <v>83.918128654970744</v>
      </c>
      <c r="I219" s="70">
        <v>1.8888888893286795E-2</v>
      </c>
      <c r="J219" s="68">
        <v>119.16376306620211</v>
      </c>
      <c r="K219" s="67"/>
    </row>
    <row r="220" spans="1:11">
      <c r="A220" s="63" t="s">
        <v>223</v>
      </c>
      <c r="B220" s="64">
        <v>1000</v>
      </c>
      <c r="C220" s="64">
        <v>34.200000000000003</v>
      </c>
      <c r="D220" s="65">
        <v>44474.465601851851</v>
      </c>
      <c r="E220" s="69">
        <v>1800.0000002095476</v>
      </c>
      <c r="F220" s="64">
        <v>24</v>
      </c>
      <c r="G220" s="64">
        <v>-10.200000000000003</v>
      </c>
      <c r="H220" s="80">
        <v>70.175438596491219</v>
      </c>
      <c r="I220" s="70">
        <v>2.6111111108071374E-2</v>
      </c>
      <c r="J220" s="68">
        <v>142.5</v>
      </c>
      <c r="K220" s="67"/>
    </row>
    <row r="221" spans="1:11">
      <c r="A221" s="63" t="s">
        <v>223</v>
      </c>
      <c r="B221" s="64">
        <v>1000</v>
      </c>
      <c r="C221" s="64">
        <v>34.200000000000003</v>
      </c>
      <c r="D221" s="65">
        <v>44474.486435185179</v>
      </c>
      <c r="E221" s="69">
        <v>3599.9999997904524</v>
      </c>
      <c r="F221" s="64">
        <v>18.5</v>
      </c>
      <c r="G221" s="64">
        <v>-15.700000000000003</v>
      </c>
      <c r="H221" s="80">
        <v>54.093567251461984</v>
      </c>
      <c r="I221" s="70">
        <v>1.5277777778667061E-2</v>
      </c>
      <c r="J221" s="68">
        <v>184.8648648648649</v>
      </c>
      <c r="K221" s="67"/>
    </row>
    <row r="222" spans="1:11">
      <c r="A222" s="63" t="s">
        <v>223</v>
      </c>
      <c r="B222" s="64">
        <v>1000</v>
      </c>
      <c r="C222" s="64">
        <v>34.200000000000003</v>
      </c>
      <c r="D222" s="65">
        <v>44474.528101851851</v>
      </c>
      <c r="E222" s="69">
        <v>7200.0000002095476</v>
      </c>
      <c r="F222" s="64">
        <v>14.7</v>
      </c>
      <c r="G222" s="64">
        <v>-19.500000000000004</v>
      </c>
      <c r="H222" s="80">
        <v>42.98245614035087</v>
      </c>
      <c r="I222" s="70">
        <v>5.2777777776241751E-3</v>
      </c>
      <c r="J222" s="68">
        <v>232.65306122448982</v>
      </c>
      <c r="K222" s="67"/>
    </row>
    <row r="223" spans="1:11">
      <c r="A223" s="63" t="s">
        <v>223</v>
      </c>
      <c r="B223" s="64">
        <v>1000</v>
      </c>
      <c r="C223" s="64">
        <v>34.200000000000003</v>
      </c>
      <c r="D223" s="65">
        <v>44474.569768518515</v>
      </c>
      <c r="E223" s="69">
        <v>10800</v>
      </c>
      <c r="F223" s="64">
        <v>13.4</v>
      </c>
      <c r="G223" s="64">
        <v>-20.800000000000004</v>
      </c>
      <c r="H223" s="80">
        <v>39.1812865497076</v>
      </c>
      <c r="I223" s="70">
        <v>1.2037037037037027E-3</v>
      </c>
      <c r="J223" s="68">
        <v>255.22388059701493</v>
      </c>
      <c r="K223" s="67"/>
    </row>
    <row r="224" spans="1:11">
      <c r="A224" s="63" t="s">
        <v>223</v>
      </c>
      <c r="B224" s="64">
        <v>1000</v>
      </c>
      <c r="C224" s="64">
        <v>34.200000000000003</v>
      </c>
      <c r="D224" s="65">
        <v>44474.611435185179</v>
      </c>
      <c r="E224" s="69">
        <v>14399.999999790452</v>
      </c>
      <c r="F224" s="64">
        <v>12.7</v>
      </c>
      <c r="G224" s="64">
        <v>-21.500000000000004</v>
      </c>
      <c r="H224" s="80">
        <v>37.134502923976605</v>
      </c>
      <c r="I224" s="70">
        <v>4.8611111111818568E-4</v>
      </c>
      <c r="J224" s="68">
        <v>269.29133858267721</v>
      </c>
      <c r="K224" s="67"/>
    </row>
    <row r="225" spans="1:11">
      <c r="A225" s="63" t="s">
        <v>223</v>
      </c>
      <c r="B225" s="64">
        <v>1000</v>
      </c>
      <c r="C225" s="64">
        <v>34.200000000000003</v>
      </c>
      <c r="D225" s="65">
        <v>44474.694768518515</v>
      </c>
      <c r="E225" s="69">
        <v>21600</v>
      </c>
      <c r="F225" s="64">
        <v>11.7</v>
      </c>
      <c r="G225" s="64">
        <v>-22.500000000000004</v>
      </c>
      <c r="H225" s="80">
        <v>34.210526315789465</v>
      </c>
      <c r="I225" s="70">
        <v>4.6296296296296298E-4</v>
      </c>
      <c r="J225" s="68">
        <v>292.30769230769232</v>
      </c>
      <c r="K225" s="67"/>
    </row>
    <row r="226" spans="1:11">
      <c r="A226" s="63" t="s">
        <v>223</v>
      </c>
      <c r="B226" s="64">
        <v>1000</v>
      </c>
      <c r="C226" s="64">
        <v>34.200000000000003</v>
      </c>
      <c r="D226" s="65">
        <v>44475.632638888892</v>
      </c>
      <c r="E226" s="69">
        <v>102632.00000056531</v>
      </c>
      <c r="F226" s="64">
        <v>9.65</v>
      </c>
      <c r="G226" s="64">
        <v>-24.550000000000004</v>
      </c>
      <c r="H226" s="80">
        <v>28.216374269005843</v>
      </c>
      <c r="I226" s="70">
        <v>1.9974277028497032E-4</v>
      </c>
      <c r="J226" s="68">
        <v>354.40414507772022</v>
      </c>
      <c r="K226" s="67"/>
    </row>
    <row r="227" spans="1:11">
      <c r="A227" s="63" t="s">
        <v>223</v>
      </c>
      <c r="B227" s="64">
        <v>1000</v>
      </c>
      <c r="C227" s="64">
        <v>34.200000000000003</v>
      </c>
      <c r="D227" s="65">
        <v>44476.4375</v>
      </c>
      <c r="E227" s="69">
        <v>172172.00000029989</v>
      </c>
      <c r="F227" s="64">
        <v>8.5</v>
      </c>
      <c r="G227" s="64">
        <v>-25.700000000000003</v>
      </c>
      <c r="H227" s="80">
        <v>24.853801169590643</v>
      </c>
      <c r="I227" s="70">
        <v>6.6793671444717923E-5</v>
      </c>
      <c r="J227" s="68">
        <v>402.35294117647061</v>
      </c>
      <c r="K227" s="67"/>
    </row>
    <row r="228" spans="1:11">
      <c r="A228" s="63" t="s">
        <v>223</v>
      </c>
      <c r="B228" s="64">
        <v>1000</v>
      </c>
      <c r="C228" s="64">
        <v>34.200000000000003</v>
      </c>
      <c r="D228" s="65">
        <v>44481.375</v>
      </c>
      <c r="E228" s="69">
        <v>598772.00000029989</v>
      </c>
      <c r="F228" s="64">
        <v>7.65</v>
      </c>
      <c r="G228" s="64">
        <v>-26.550000000000004</v>
      </c>
      <c r="H228" s="80">
        <v>22.368421052631579</v>
      </c>
      <c r="I228" s="70">
        <v>1.419572057476926E-5</v>
      </c>
      <c r="J228" s="68">
        <v>447.05882352941177</v>
      </c>
      <c r="K228" s="67"/>
    </row>
    <row r="230" spans="1:11" s="71" customFormat="1" ht="6" customHeight="1"/>
    <row r="232" spans="1:11" ht="21">
      <c r="A232" s="56" t="s">
        <v>157</v>
      </c>
      <c r="B232" s="57">
        <v>1</v>
      </c>
      <c r="C232" s="56" t="s">
        <v>245</v>
      </c>
      <c r="D232" s="57"/>
      <c r="E232" s="58" t="s">
        <v>226</v>
      </c>
    </row>
    <row r="233" spans="1:11">
      <c r="A233" s="56" t="s">
        <v>156</v>
      </c>
      <c r="B233" s="59">
        <v>44452.46597222222</v>
      </c>
      <c r="C233" s="59"/>
      <c r="D233" s="59"/>
      <c r="E233" s="59"/>
    </row>
    <row r="234" spans="1:11">
      <c r="A234" s="56" t="s">
        <v>155</v>
      </c>
      <c r="B234" s="57">
        <v>100</v>
      </c>
      <c r="C234" s="57"/>
      <c r="D234" s="57"/>
      <c r="E234" s="57"/>
    </row>
    <row r="236" spans="1:11">
      <c r="A236" s="56" t="s">
        <v>151</v>
      </c>
      <c r="B236" s="60">
        <f>C241-F257</f>
        <v>30</v>
      </c>
    </row>
    <row r="237" spans="1:11">
      <c r="A237" s="56" t="s">
        <v>154</v>
      </c>
      <c r="B237" s="81">
        <f>J249</f>
        <v>586.20689655172418</v>
      </c>
    </row>
    <row r="238" spans="1:11">
      <c r="A238" s="56" t="s">
        <v>153</v>
      </c>
      <c r="B238" s="81">
        <f>J257</f>
        <v>850</v>
      </c>
    </row>
    <row r="239" spans="1:11">
      <c r="A239" s="56" t="s">
        <v>151</v>
      </c>
      <c r="B239" s="60"/>
    </row>
    <row r="240" spans="1:11" ht="28.5">
      <c r="A240" s="62" t="s">
        <v>235</v>
      </c>
      <c r="B240" s="62" t="s">
        <v>147</v>
      </c>
      <c r="C240" s="62" t="s">
        <v>236</v>
      </c>
      <c r="D240" s="62" t="s">
        <v>237</v>
      </c>
      <c r="E240" s="62" t="s">
        <v>238</v>
      </c>
      <c r="F240" s="62" t="s">
        <v>239</v>
      </c>
      <c r="G240" s="62" t="s">
        <v>148</v>
      </c>
      <c r="H240" s="62" t="s">
        <v>149</v>
      </c>
      <c r="I240" s="62" t="s">
        <v>240</v>
      </c>
      <c r="J240" s="62" t="s">
        <v>241</v>
      </c>
      <c r="K240" s="62" t="s">
        <v>242</v>
      </c>
    </row>
    <row r="241" spans="1:11">
      <c r="A241" s="63" t="s">
        <v>226</v>
      </c>
      <c r="B241" s="64">
        <v>1000</v>
      </c>
      <c r="C241" s="64">
        <v>34</v>
      </c>
      <c r="D241" s="65">
        <v>44452.461851851855</v>
      </c>
      <c r="E241" s="66"/>
      <c r="F241" s="64">
        <v>34</v>
      </c>
      <c r="G241" s="64">
        <f t="shared" ref="G241:G257" si="9">F241-C241</f>
        <v>0</v>
      </c>
      <c r="H241" s="64">
        <f>(C241/F241)*100</f>
        <v>100</v>
      </c>
      <c r="I241" s="67">
        <v>0</v>
      </c>
      <c r="J241" s="67">
        <f>(C241/F241)*$B$3</f>
        <v>100</v>
      </c>
      <c r="K241" s="67"/>
    </row>
    <row r="242" spans="1:11">
      <c r="A242" s="63" t="s">
        <v>226</v>
      </c>
      <c r="B242" s="64">
        <v>1000</v>
      </c>
      <c r="C242" s="64">
        <v>34</v>
      </c>
      <c r="D242" s="65">
        <f>D241+TIME(0,1,0)</f>
        <v>44452.462546296301</v>
      </c>
      <c r="E242" s="69">
        <v>60.000000195577741</v>
      </c>
      <c r="F242" s="64">
        <v>33.5</v>
      </c>
      <c r="G242" s="64">
        <f t="shared" si="9"/>
        <v>-0.5</v>
      </c>
      <c r="H242" s="80">
        <f>(F242/C242)*100</f>
        <v>98.529411764705884</v>
      </c>
      <c r="I242" s="70">
        <f t="shared" ref="I242:I257" si="10">((F241-F242)*10)/(E242)</f>
        <v>8.3333333061697587E-2</v>
      </c>
      <c r="J242" s="82">
        <f>(C242/F242)*$B$3</f>
        <v>101.49253731343283</v>
      </c>
      <c r="K242" s="67"/>
    </row>
    <row r="243" spans="1:11">
      <c r="A243" s="63" t="s">
        <v>226</v>
      </c>
      <c r="B243" s="64">
        <v>1000</v>
      </c>
      <c r="C243" s="64">
        <v>34</v>
      </c>
      <c r="D243" s="65">
        <f>D241+TIME(0,5,0)</f>
        <v>44452.465324074074</v>
      </c>
      <c r="E243" s="69">
        <v>299.99999972060323</v>
      </c>
      <c r="F243" s="64">
        <v>32</v>
      </c>
      <c r="G243" s="64">
        <f t="shared" si="9"/>
        <v>-2</v>
      </c>
      <c r="H243" s="80">
        <f t="shared" ref="H243:H257" si="11">(F243/C243)*100</f>
        <v>94.117647058823522</v>
      </c>
      <c r="I243" s="70">
        <f t="shared" si="10"/>
        <v>5.0000000046566129E-2</v>
      </c>
      <c r="J243" s="82">
        <f t="shared" ref="J243:J257" si="12">(C243/F243)*$B$3</f>
        <v>106.25</v>
      </c>
      <c r="K243" s="67"/>
    </row>
    <row r="244" spans="1:11">
      <c r="A244" s="63" t="s">
        <v>226</v>
      </c>
      <c r="B244" s="64">
        <v>1000</v>
      </c>
      <c r="C244" s="64">
        <v>34</v>
      </c>
      <c r="D244" s="65">
        <f>D241+TIME(0,10,0)</f>
        <v>44452.4687962963</v>
      </c>
      <c r="E244" s="69">
        <v>600.00000006984919</v>
      </c>
      <c r="F244" s="64">
        <v>12.2</v>
      </c>
      <c r="G244" s="64">
        <f t="shared" si="9"/>
        <v>-21.8</v>
      </c>
      <c r="H244" s="80">
        <f t="shared" si="11"/>
        <v>35.882352941176471</v>
      </c>
      <c r="I244" s="70">
        <f t="shared" si="10"/>
        <v>0.32999999996158297</v>
      </c>
      <c r="J244" s="82">
        <f t="shared" si="12"/>
        <v>278.68852459016392</v>
      </c>
      <c r="K244" s="67"/>
    </row>
    <row r="245" spans="1:11">
      <c r="A245" s="63" t="s">
        <v>226</v>
      </c>
      <c r="B245" s="64">
        <v>1000</v>
      </c>
      <c r="C245" s="64">
        <v>34</v>
      </c>
      <c r="D245" s="65">
        <f>D241+TIME(0,15,0)</f>
        <v>44452.472268518519</v>
      </c>
      <c r="E245" s="69">
        <v>899.99999979045242</v>
      </c>
      <c r="F245" s="64">
        <v>10.1</v>
      </c>
      <c r="G245" s="64">
        <f t="shared" si="9"/>
        <v>-23.9</v>
      </c>
      <c r="H245" s="80">
        <f t="shared" si="11"/>
        <v>29.705882352941178</v>
      </c>
      <c r="I245" s="70">
        <f t="shared" si="10"/>
        <v>2.3333333338766044E-2</v>
      </c>
      <c r="J245" s="82">
        <f t="shared" si="12"/>
        <v>336.63366336633669</v>
      </c>
      <c r="K245" s="67"/>
    </row>
    <row r="246" spans="1:11">
      <c r="A246" s="63" t="s">
        <v>226</v>
      </c>
      <c r="B246" s="64">
        <v>1000</v>
      </c>
      <c r="C246" s="64">
        <v>34</v>
      </c>
      <c r="D246" s="65">
        <f>D241+TIME(0,30,0)</f>
        <v>44452.48268518519</v>
      </c>
      <c r="E246" s="69">
        <v>1800.0000002095476</v>
      </c>
      <c r="F246" s="64">
        <v>8.3000000000000007</v>
      </c>
      <c r="G246" s="64">
        <f t="shared" si="9"/>
        <v>-25.7</v>
      </c>
      <c r="H246" s="80">
        <f t="shared" si="11"/>
        <v>24.411764705882355</v>
      </c>
      <c r="I246" s="70">
        <f t="shared" si="10"/>
        <v>9.9999999988358412E-3</v>
      </c>
      <c r="J246" s="82">
        <f t="shared" si="12"/>
        <v>409.63855421686742</v>
      </c>
      <c r="K246" s="67"/>
    </row>
    <row r="247" spans="1:11">
      <c r="A247" s="63" t="s">
        <v>226</v>
      </c>
      <c r="B247" s="64">
        <v>1000</v>
      </c>
      <c r="C247" s="64">
        <v>34</v>
      </c>
      <c r="D247" s="65">
        <f>D241+TIME(1,0,0)</f>
        <v>44452.503518518519</v>
      </c>
      <c r="E247" s="69">
        <v>3599.9999997904524</v>
      </c>
      <c r="F247" s="64">
        <v>7.1</v>
      </c>
      <c r="G247" s="64">
        <f t="shared" si="9"/>
        <v>-26.9</v>
      </c>
      <c r="H247" s="80">
        <f t="shared" si="11"/>
        <v>20.882352941176467</v>
      </c>
      <c r="I247" s="70">
        <f t="shared" si="10"/>
        <v>3.3333333335273619E-3</v>
      </c>
      <c r="J247" s="82">
        <f t="shared" si="12"/>
        <v>478.87323943661971</v>
      </c>
      <c r="K247" s="67"/>
    </row>
    <row r="248" spans="1:11">
      <c r="A248" s="63" t="s">
        <v>226</v>
      </c>
      <c r="B248" s="64">
        <v>1000</v>
      </c>
      <c r="C248" s="64">
        <v>34</v>
      </c>
      <c r="D248" s="65">
        <f>D241+TIME(2,0,0)</f>
        <v>44452.54518518519</v>
      </c>
      <c r="E248" s="69">
        <v>7200.0000002095476</v>
      </c>
      <c r="F248" s="64">
        <v>6.2</v>
      </c>
      <c r="G248" s="64">
        <f t="shared" si="9"/>
        <v>-27.8</v>
      </c>
      <c r="H248" s="80">
        <f t="shared" si="11"/>
        <v>18.235294117647062</v>
      </c>
      <c r="I248" s="70">
        <f t="shared" si="10"/>
        <v>1.2499999999636194E-3</v>
      </c>
      <c r="J248" s="82">
        <f t="shared" si="12"/>
        <v>548.38709677419354</v>
      </c>
      <c r="K248" s="67"/>
    </row>
    <row r="249" spans="1:11">
      <c r="A249" s="63" t="s">
        <v>226</v>
      </c>
      <c r="B249" s="64">
        <v>1000</v>
      </c>
      <c r="C249" s="64">
        <v>34</v>
      </c>
      <c r="D249" s="65">
        <f>D241+TIME(3,0,0)</f>
        <v>44452.586851851855</v>
      </c>
      <c r="E249" s="69">
        <v>10800</v>
      </c>
      <c r="F249" s="64">
        <v>5.8</v>
      </c>
      <c r="G249" s="64">
        <f t="shared" si="9"/>
        <v>-28.2</v>
      </c>
      <c r="H249" s="80">
        <f t="shared" si="11"/>
        <v>17.058823529411764</v>
      </c>
      <c r="I249" s="70">
        <f t="shared" si="10"/>
        <v>3.7037037037037068E-4</v>
      </c>
      <c r="J249" s="82">
        <f t="shared" si="12"/>
        <v>586.20689655172418</v>
      </c>
      <c r="K249" s="67"/>
    </row>
    <row r="250" spans="1:11">
      <c r="A250" s="63" t="s">
        <v>226</v>
      </c>
      <c r="B250" s="64">
        <v>1000</v>
      </c>
      <c r="C250" s="64">
        <v>34</v>
      </c>
      <c r="D250" s="65">
        <f>D241+TIME(4,0,0)</f>
        <v>44452.628518518519</v>
      </c>
      <c r="E250" s="69">
        <v>14399.999999790452</v>
      </c>
      <c r="F250" s="64">
        <v>5.5</v>
      </c>
      <c r="G250" s="64">
        <f t="shared" si="9"/>
        <v>-28.5</v>
      </c>
      <c r="H250" s="80">
        <f t="shared" si="11"/>
        <v>16.176470588235293</v>
      </c>
      <c r="I250" s="70">
        <f t="shared" si="10"/>
        <v>2.0833333333636486E-4</v>
      </c>
      <c r="J250" s="82">
        <f t="shared" si="12"/>
        <v>618.18181818181813</v>
      </c>
      <c r="K250" s="67"/>
    </row>
    <row r="251" spans="1:11">
      <c r="A251" s="63" t="s">
        <v>226</v>
      </c>
      <c r="B251" s="64">
        <v>1000</v>
      </c>
      <c r="C251" s="64">
        <v>34</v>
      </c>
      <c r="D251" s="65">
        <f>D241+TIME(6,0,0)</f>
        <v>44452.711851851855</v>
      </c>
      <c r="E251" s="69">
        <v>21600</v>
      </c>
      <c r="F251" s="64">
        <v>5.3</v>
      </c>
      <c r="G251" s="64">
        <f t="shared" si="9"/>
        <v>-28.7</v>
      </c>
      <c r="H251" s="80">
        <f t="shared" si="11"/>
        <v>15.588235294117647</v>
      </c>
      <c r="I251" s="70">
        <f t="shared" si="10"/>
        <v>9.2592592592592669E-5</v>
      </c>
      <c r="J251" s="82">
        <f t="shared" si="12"/>
        <v>641.50943396226421</v>
      </c>
      <c r="K251" s="67"/>
    </row>
    <row r="252" spans="1:11">
      <c r="A252" s="63" t="s">
        <v>226</v>
      </c>
      <c r="B252" s="64">
        <v>1000</v>
      </c>
      <c r="C252" s="64">
        <v>34</v>
      </c>
      <c r="D252" s="65">
        <v>44453.458333333336</v>
      </c>
      <c r="E252" s="69">
        <v>86095.999999972992</v>
      </c>
      <c r="F252" s="64">
        <v>4.5</v>
      </c>
      <c r="G252" s="64">
        <f t="shared" si="9"/>
        <v>-29.5</v>
      </c>
      <c r="H252" s="80">
        <f t="shared" si="11"/>
        <v>13.23529411764706</v>
      </c>
      <c r="I252" s="70">
        <f t="shared" si="10"/>
        <v>9.2919531685589432E-5</v>
      </c>
      <c r="J252" s="82">
        <f t="shared" si="12"/>
        <v>755.55555555555554</v>
      </c>
      <c r="K252" s="67"/>
    </row>
    <row r="253" spans="1:11">
      <c r="A253" s="63" t="s">
        <v>226</v>
      </c>
      <c r="B253" s="64">
        <v>1000</v>
      </c>
      <c r="C253" s="64">
        <v>34</v>
      </c>
      <c r="D253" s="65">
        <v>44454.333333333336</v>
      </c>
      <c r="E253" s="69">
        <v>161695.99999997299</v>
      </c>
      <c r="F253" s="64">
        <v>4.3</v>
      </c>
      <c r="G253" s="64">
        <f t="shared" si="9"/>
        <v>-29.7</v>
      </c>
      <c r="H253" s="80">
        <f t="shared" si="11"/>
        <v>12.647058823529411</v>
      </c>
      <c r="I253" s="70">
        <f t="shared" si="10"/>
        <v>1.236888976845646E-5</v>
      </c>
      <c r="J253" s="82">
        <f t="shared" si="12"/>
        <v>790.69767441860472</v>
      </c>
      <c r="K253" s="67"/>
    </row>
    <row r="254" spans="1:11">
      <c r="A254" s="63" t="s">
        <v>226</v>
      </c>
      <c r="B254" s="64">
        <v>1000</v>
      </c>
      <c r="C254" s="64">
        <v>34</v>
      </c>
      <c r="D254" s="65">
        <v>44454.458333333336</v>
      </c>
      <c r="E254" s="69">
        <v>172495.99999997299</v>
      </c>
      <c r="F254" s="64">
        <v>4.3</v>
      </c>
      <c r="G254" s="64">
        <f t="shared" si="9"/>
        <v>-29.7</v>
      </c>
      <c r="H254" s="80">
        <f t="shared" si="11"/>
        <v>12.647058823529411</v>
      </c>
      <c r="I254" s="70">
        <f t="shared" si="10"/>
        <v>0</v>
      </c>
      <c r="J254" s="82">
        <f t="shared" si="12"/>
        <v>790.69767441860472</v>
      </c>
      <c r="K254" s="67"/>
    </row>
    <row r="255" spans="1:11">
      <c r="A255" s="63" t="s">
        <v>226</v>
      </c>
      <c r="B255" s="64">
        <v>1000</v>
      </c>
      <c r="C255" s="64">
        <v>34</v>
      </c>
      <c r="D255" s="65">
        <v>44455.458333333336</v>
      </c>
      <c r="E255" s="69">
        <v>258895.99999997299</v>
      </c>
      <c r="F255" s="64">
        <v>4.2</v>
      </c>
      <c r="G255" s="64">
        <f t="shared" si="9"/>
        <v>-29.8</v>
      </c>
      <c r="H255" s="80">
        <f t="shared" si="11"/>
        <v>12.352941176470589</v>
      </c>
      <c r="I255" s="70">
        <f t="shared" si="10"/>
        <v>3.8625548482792352E-6</v>
      </c>
      <c r="J255" s="82">
        <f t="shared" si="12"/>
        <v>809.52380952380952</v>
      </c>
      <c r="K255" s="67"/>
    </row>
    <row r="256" spans="1:11">
      <c r="A256" s="63" t="s">
        <v>226</v>
      </c>
      <c r="B256" s="64">
        <v>1000</v>
      </c>
      <c r="C256" s="64">
        <v>34</v>
      </c>
      <c r="D256" s="65">
        <v>44456.458333333336</v>
      </c>
      <c r="E256" s="69">
        <v>345295.99999997299</v>
      </c>
      <c r="F256" s="64">
        <v>4.0999999999999996</v>
      </c>
      <c r="G256" s="64">
        <f t="shared" si="9"/>
        <v>-29.9</v>
      </c>
      <c r="H256" s="80">
        <f t="shared" si="11"/>
        <v>12.058823529411763</v>
      </c>
      <c r="I256" s="70">
        <f t="shared" si="10"/>
        <v>2.8960659839676209E-6</v>
      </c>
      <c r="J256" s="82">
        <f t="shared" si="12"/>
        <v>829.26829268292681</v>
      </c>
      <c r="K256" s="67"/>
    </row>
    <row r="257" spans="1:11">
      <c r="A257" s="63" t="s">
        <v>226</v>
      </c>
      <c r="B257" s="64">
        <v>1000</v>
      </c>
      <c r="C257" s="64">
        <v>34</v>
      </c>
      <c r="D257" s="65">
        <v>44459.402777777781</v>
      </c>
      <c r="E257" s="69">
        <v>599696.00000004284</v>
      </c>
      <c r="F257" s="64">
        <v>4</v>
      </c>
      <c r="G257" s="64">
        <f t="shared" si="9"/>
        <v>-30</v>
      </c>
      <c r="H257" s="80">
        <f t="shared" si="11"/>
        <v>11.76470588235294</v>
      </c>
      <c r="I257" s="70">
        <f t="shared" si="10"/>
        <v>1.6675115391797262E-6</v>
      </c>
      <c r="J257" s="82">
        <f t="shared" si="12"/>
        <v>850</v>
      </c>
      <c r="K257" s="67"/>
    </row>
    <row r="259" spans="1:11" s="71" customFormat="1" ht="6" customHeight="1"/>
    <row r="261" spans="1:11">
      <c r="A261" s="56" t="s">
        <v>157</v>
      </c>
      <c r="B261" s="57">
        <v>1</v>
      </c>
      <c r="C261" s="56" t="s">
        <v>245</v>
      </c>
      <c r="D261" s="57" t="s">
        <v>234</v>
      </c>
    </row>
    <row r="262" spans="1:11">
      <c r="A262" s="56" t="s">
        <v>156</v>
      </c>
      <c r="B262" s="59">
        <v>44452.461805555555</v>
      </c>
      <c r="C262" s="59"/>
      <c r="D262" s="59"/>
    </row>
    <row r="263" spans="1:11">
      <c r="A263" s="56" t="s">
        <v>155</v>
      </c>
      <c r="B263" s="57">
        <v>100</v>
      </c>
      <c r="C263" s="57"/>
      <c r="D263" s="57"/>
    </row>
    <row r="265" spans="1:11">
      <c r="A265" s="56" t="s">
        <v>151</v>
      </c>
      <c r="B265" s="60">
        <v>33.799999999999997</v>
      </c>
    </row>
    <row r="266" spans="1:11">
      <c r="A266" s="56" t="s">
        <v>154</v>
      </c>
      <c r="B266" s="81">
        <v>1136.6666666666667</v>
      </c>
    </row>
    <row r="267" spans="1:11">
      <c r="A267" s="56" t="s">
        <v>153</v>
      </c>
      <c r="B267" s="81">
        <v>1155.9322033898304</v>
      </c>
    </row>
    <row r="268" spans="1:11">
      <c r="A268" s="56" t="s">
        <v>151</v>
      </c>
      <c r="B268" s="60">
        <v>33.799999999999997</v>
      </c>
    </row>
    <row r="270" spans="1:11" ht="28.5">
      <c r="A270" s="62" t="s">
        <v>235</v>
      </c>
      <c r="B270" s="62" t="s">
        <v>147</v>
      </c>
      <c r="C270" s="62" t="s">
        <v>236</v>
      </c>
      <c r="D270" s="62" t="s">
        <v>237</v>
      </c>
      <c r="E270" s="62" t="s">
        <v>238</v>
      </c>
      <c r="F270" s="62" t="s">
        <v>239</v>
      </c>
      <c r="G270" s="62" t="s">
        <v>148</v>
      </c>
      <c r="H270" s="62" t="s">
        <v>149</v>
      </c>
      <c r="I270" s="62" t="s">
        <v>240</v>
      </c>
      <c r="J270" s="62" t="s">
        <v>241</v>
      </c>
      <c r="K270" s="62" t="s">
        <v>242</v>
      </c>
    </row>
    <row r="271" spans="1:11">
      <c r="A271" s="63" t="s">
        <v>234</v>
      </c>
      <c r="B271" s="64">
        <v>1000</v>
      </c>
      <c r="C271" s="64">
        <v>34.1</v>
      </c>
      <c r="D271" s="65">
        <v>44452.461851851855</v>
      </c>
      <c r="E271" s="66">
        <v>1</v>
      </c>
      <c r="F271" s="64">
        <v>34.1</v>
      </c>
      <c r="G271" s="64">
        <v>0</v>
      </c>
      <c r="H271" s="64">
        <v>100</v>
      </c>
      <c r="I271" s="67">
        <v>0</v>
      </c>
      <c r="J271" s="67">
        <v>100</v>
      </c>
      <c r="K271" s="67"/>
    </row>
    <row r="272" spans="1:11">
      <c r="A272" s="63" t="s">
        <v>234</v>
      </c>
      <c r="B272" s="64">
        <v>1000</v>
      </c>
      <c r="C272" s="64">
        <v>34.1</v>
      </c>
      <c r="D272" s="65">
        <v>44452.462546296301</v>
      </c>
      <c r="E272" s="69">
        <v>60.000000195577741</v>
      </c>
      <c r="F272" s="64">
        <v>2.7</v>
      </c>
      <c r="G272" s="64">
        <v>-31.400000000000002</v>
      </c>
      <c r="H272" s="80">
        <v>7.9178885630498534</v>
      </c>
      <c r="I272" s="70">
        <v>5.2333333162746083</v>
      </c>
      <c r="J272" s="82">
        <v>1262.962962962963</v>
      </c>
      <c r="K272" s="67"/>
    </row>
    <row r="273" spans="1:11">
      <c r="A273" s="63" t="s">
        <v>234</v>
      </c>
      <c r="B273" s="64">
        <v>1000</v>
      </c>
      <c r="C273" s="64">
        <v>34.1</v>
      </c>
      <c r="D273" s="65">
        <v>44452.465324074074</v>
      </c>
      <c r="E273" s="69">
        <v>299.99999972060323</v>
      </c>
      <c r="F273" s="64">
        <v>2.9</v>
      </c>
      <c r="G273" s="64">
        <v>-31.200000000000003</v>
      </c>
      <c r="H273" s="80">
        <v>8.5043988269794717</v>
      </c>
      <c r="I273" s="70">
        <v>-6.6666666728754749E-3</v>
      </c>
      <c r="J273" s="82">
        <v>1175.8620689655172</v>
      </c>
      <c r="K273" s="67"/>
    </row>
    <row r="274" spans="1:11">
      <c r="A274" s="63" t="s">
        <v>234</v>
      </c>
      <c r="B274" s="64">
        <v>1000</v>
      </c>
      <c r="C274" s="64">
        <v>34.1</v>
      </c>
      <c r="D274" s="65">
        <v>44452.4687962963</v>
      </c>
      <c r="E274" s="69">
        <v>600.00000006984919</v>
      </c>
      <c r="F274" s="64">
        <v>2.9</v>
      </c>
      <c r="G274" s="64">
        <v>-31.200000000000003</v>
      </c>
      <c r="H274" s="80">
        <v>8.5043988269794717</v>
      </c>
      <c r="I274" s="70">
        <v>0</v>
      </c>
      <c r="J274" s="82">
        <v>1175.8620689655172</v>
      </c>
      <c r="K274" s="67"/>
    </row>
    <row r="275" spans="1:11">
      <c r="A275" s="63" t="s">
        <v>234</v>
      </c>
      <c r="B275" s="64">
        <v>1000</v>
      </c>
      <c r="C275" s="64">
        <v>34.1</v>
      </c>
      <c r="D275" s="65">
        <v>44452.472268518519</v>
      </c>
      <c r="E275" s="69">
        <v>899.99999979045242</v>
      </c>
      <c r="F275" s="64">
        <v>2.9</v>
      </c>
      <c r="G275" s="64">
        <v>-31.200000000000003</v>
      </c>
      <c r="H275" s="80">
        <v>8.5043988269794717</v>
      </c>
      <c r="I275" s="70">
        <v>0</v>
      </c>
      <c r="J275" s="82">
        <v>1175.8620689655172</v>
      </c>
      <c r="K275" s="67"/>
    </row>
    <row r="276" spans="1:11">
      <c r="A276" s="63" t="s">
        <v>234</v>
      </c>
      <c r="B276" s="64">
        <v>1000</v>
      </c>
      <c r="C276" s="64">
        <v>34.1</v>
      </c>
      <c r="D276" s="65">
        <v>44452.48268518519</v>
      </c>
      <c r="E276" s="69">
        <v>1800.0000002095476</v>
      </c>
      <c r="F276" s="64">
        <v>3</v>
      </c>
      <c r="G276" s="64">
        <v>-31.1</v>
      </c>
      <c r="H276" s="80">
        <v>8.7976539589442808</v>
      </c>
      <c r="I276" s="70">
        <v>-5.5555555549088084E-4</v>
      </c>
      <c r="J276" s="82">
        <v>1136.6666666666667</v>
      </c>
      <c r="K276" s="67"/>
    </row>
    <row r="277" spans="1:11">
      <c r="A277" s="63" t="s">
        <v>234</v>
      </c>
      <c r="B277" s="64">
        <v>1000</v>
      </c>
      <c r="C277" s="64">
        <v>34.1</v>
      </c>
      <c r="D277" s="65">
        <v>44452.503518518519</v>
      </c>
      <c r="E277" s="69">
        <v>3599.9999997904524</v>
      </c>
      <c r="F277" s="64">
        <v>3</v>
      </c>
      <c r="G277" s="64">
        <v>-31.1</v>
      </c>
      <c r="H277" s="80">
        <v>8.7976539589442808</v>
      </c>
      <c r="I277" s="70">
        <v>0</v>
      </c>
      <c r="J277" s="82">
        <v>1136.6666666666667</v>
      </c>
      <c r="K277" s="67"/>
    </row>
    <row r="278" spans="1:11">
      <c r="A278" s="63" t="s">
        <v>234</v>
      </c>
      <c r="B278" s="64">
        <v>1000</v>
      </c>
      <c r="C278" s="64">
        <v>34.1</v>
      </c>
      <c r="D278" s="65">
        <v>44452.54518518519</v>
      </c>
      <c r="E278" s="69">
        <v>7200.0000002095476</v>
      </c>
      <c r="F278" s="64">
        <v>3</v>
      </c>
      <c r="G278" s="64">
        <v>-31.1</v>
      </c>
      <c r="H278" s="80">
        <v>8.7976539589442808</v>
      </c>
      <c r="I278" s="70">
        <v>0</v>
      </c>
      <c r="J278" s="82">
        <v>1136.6666666666667</v>
      </c>
      <c r="K278" s="67"/>
    </row>
    <row r="279" spans="1:11">
      <c r="A279" s="63" t="s">
        <v>234</v>
      </c>
      <c r="B279" s="64">
        <v>1000</v>
      </c>
      <c r="C279" s="64">
        <v>34.1</v>
      </c>
      <c r="D279" s="65">
        <v>44452.586851851855</v>
      </c>
      <c r="E279" s="69">
        <v>10800</v>
      </c>
      <c r="F279" s="64">
        <v>3</v>
      </c>
      <c r="G279" s="64">
        <v>-31.1</v>
      </c>
      <c r="H279" s="80">
        <v>8.7976539589442808</v>
      </c>
      <c r="I279" s="70">
        <v>0</v>
      </c>
      <c r="J279" s="82">
        <v>1136.6666666666667</v>
      </c>
      <c r="K279" s="67"/>
    </row>
    <row r="280" spans="1:11">
      <c r="A280" s="63" t="s">
        <v>234</v>
      </c>
      <c r="B280" s="64">
        <v>1000</v>
      </c>
      <c r="C280" s="64">
        <v>34.1</v>
      </c>
      <c r="D280" s="65">
        <v>44452.628518518519</v>
      </c>
      <c r="E280" s="69">
        <v>14399.999999790452</v>
      </c>
      <c r="F280" s="64">
        <v>3</v>
      </c>
      <c r="G280" s="64">
        <v>-31.1</v>
      </c>
      <c r="H280" s="80">
        <v>8.7976539589442808</v>
      </c>
      <c r="I280" s="70">
        <v>0</v>
      </c>
      <c r="J280" s="82">
        <v>1136.6666666666667</v>
      </c>
      <c r="K280" s="67"/>
    </row>
    <row r="281" spans="1:11">
      <c r="A281" s="63" t="s">
        <v>234</v>
      </c>
      <c r="B281" s="64">
        <v>1000</v>
      </c>
      <c r="C281" s="64">
        <v>34.1</v>
      </c>
      <c r="D281" s="65">
        <v>44452.711851851855</v>
      </c>
      <c r="E281" s="69">
        <v>21600</v>
      </c>
      <c r="F281" s="64">
        <v>3</v>
      </c>
      <c r="G281" s="64">
        <v>-31.1</v>
      </c>
      <c r="H281" s="80">
        <v>8.7976539589442808</v>
      </c>
      <c r="I281" s="70">
        <v>0</v>
      </c>
      <c r="J281" s="82">
        <v>1136.6666666666667</v>
      </c>
      <c r="K281" s="67"/>
    </row>
    <row r="282" spans="1:11">
      <c r="A282" s="63" t="s">
        <v>234</v>
      </c>
      <c r="B282" s="64">
        <v>1000</v>
      </c>
      <c r="C282" s="64">
        <v>34.1</v>
      </c>
      <c r="D282" s="65">
        <v>44453.458333333336</v>
      </c>
      <c r="E282" s="69">
        <v>86095.999999972992</v>
      </c>
      <c r="F282" s="64">
        <v>3</v>
      </c>
      <c r="G282" s="64">
        <v>-31.1</v>
      </c>
      <c r="H282" s="80">
        <v>8.7976539589442808</v>
      </c>
      <c r="I282" s="70">
        <v>0</v>
      </c>
      <c r="J282" s="82">
        <v>1136.6666666666667</v>
      </c>
      <c r="K282" s="67"/>
    </row>
    <row r="283" spans="1:11">
      <c r="A283" s="63" t="s">
        <v>234</v>
      </c>
      <c r="B283" s="64">
        <v>1000</v>
      </c>
      <c r="C283" s="64">
        <v>34.1</v>
      </c>
      <c r="D283" s="65">
        <v>44454.333333333336</v>
      </c>
      <c r="E283" s="69">
        <v>161695.99999997299</v>
      </c>
      <c r="F283" s="64">
        <v>3</v>
      </c>
      <c r="G283" s="64">
        <v>-31.1</v>
      </c>
      <c r="H283" s="80">
        <v>8.7976539589442808</v>
      </c>
      <c r="I283" s="70">
        <v>0</v>
      </c>
      <c r="J283" s="82">
        <v>1136.6666666666667</v>
      </c>
      <c r="K283" s="67"/>
    </row>
    <row r="284" spans="1:11">
      <c r="A284" s="63" t="s">
        <v>234</v>
      </c>
      <c r="B284" s="64">
        <v>1000</v>
      </c>
      <c r="C284" s="64">
        <v>34.1</v>
      </c>
      <c r="D284" s="65">
        <v>44454.458333333336</v>
      </c>
      <c r="E284" s="69">
        <v>172495.99999997299</v>
      </c>
      <c r="F284" s="64">
        <v>3</v>
      </c>
      <c r="G284" s="64">
        <v>-31.1</v>
      </c>
      <c r="H284" s="80">
        <v>8.7976539589442808</v>
      </c>
      <c r="I284" s="70">
        <v>0</v>
      </c>
      <c r="J284" s="82">
        <v>1136.6666666666667</v>
      </c>
      <c r="K284" s="67"/>
    </row>
    <row r="285" spans="1:11">
      <c r="A285" s="63" t="s">
        <v>234</v>
      </c>
      <c r="B285" s="64">
        <v>1000</v>
      </c>
      <c r="C285" s="64">
        <v>34.1</v>
      </c>
      <c r="D285" s="65">
        <v>44455.458333333336</v>
      </c>
      <c r="E285" s="69">
        <v>258895.99999997299</v>
      </c>
      <c r="F285" s="64">
        <v>2.95</v>
      </c>
      <c r="G285" s="64">
        <v>-31.150000000000002</v>
      </c>
      <c r="H285" s="80">
        <v>8.651026392961878</v>
      </c>
      <c r="I285" s="70">
        <v>1.9312774241396176E-6</v>
      </c>
      <c r="J285" s="82">
        <v>1155.9322033898304</v>
      </c>
      <c r="K285" s="67"/>
    </row>
    <row r="286" spans="1:11">
      <c r="A286" s="63" t="s">
        <v>234</v>
      </c>
      <c r="B286" s="64">
        <v>1000</v>
      </c>
      <c r="C286" s="64">
        <v>34.1</v>
      </c>
      <c r="D286" s="65">
        <v>44456.458333333336</v>
      </c>
      <c r="E286" s="69">
        <v>345295.99999997299</v>
      </c>
      <c r="F286" s="64">
        <v>2.95</v>
      </c>
      <c r="G286" s="64">
        <v>-31.150000000000002</v>
      </c>
      <c r="H286" s="80">
        <v>8.651026392961878</v>
      </c>
      <c r="I286" s="70">
        <v>0</v>
      </c>
      <c r="J286" s="82">
        <v>1155.9322033898304</v>
      </c>
      <c r="K286" s="67"/>
    </row>
    <row r="287" spans="1:11">
      <c r="A287" s="63" t="s">
        <v>234</v>
      </c>
      <c r="B287" s="64">
        <v>1000</v>
      </c>
      <c r="C287" s="64">
        <v>34.1</v>
      </c>
      <c r="D287" s="65">
        <v>44459.402777777781</v>
      </c>
      <c r="E287" s="69">
        <v>599696.00000004284</v>
      </c>
      <c r="F287" s="64">
        <v>2.9</v>
      </c>
      <c r="G287" s="64">
        <v>-31.200000000000003</v>
      </c>
      <c r="H287" s="80">
        <v>8.5043988269794717</v>
      </c>
      <c r="I287" s="70">
        <v>8.3375576958987049E-7</v>
      </c>
      <c r="J287" s="82">
        <v>1175.8620689655172</v>
      </c>
      <c r="K287" s="67"/>
    </row>
  </sheetData>
  <phoneticPr fontId="7" type="noConversion"/>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CAF67-F20F-43D5-911E-70289E8880CB}">
  <dimension ref="A1:K188"/>
  <sheetViews>
    <sheetView topLeftCell="C1" zoomScale="70" zoomScaleNormal="70" workbookViewId="0">
      <selection activeCell="B179" sqref="B179"/>
    </sheetView>
  </sheetViews>
  <sheetFormatPr defaultColWidth="9.140625" defaultRowHeight="16.5"/>
  <cols>
    <col min="1" max="1" width="35" style="4" bestFit="1" customWidth="1"/>
    <col min="2" max="2" width="19.85546875" style="4" bestFit="1" customWidth="1"/>
    <col min="3" max="3" width="31.85546875" style="4" bestFit="1" customWidth="1"/>
    <col min="4" max="4" width="19.140625" style="4" bestFit="1" customWidth="1"/>
    <col min="5" max="5" width="37.5703125" style="4" bestFit="1" customWidth="1"/>
    <col min="6" max="6" width="42.7109375" style="4" bestFit="1" customWidth="1"/>
    <col min="7" max="7" width="37.5703125" style="4" bestFit="1" customWidth="1"/>
    <col min="8" max="8" width="50" style="4" bestFit="1" customWidth="1"/>
    <col min="9" max="9" width="30.85546875" style="4" bestFit="1" customWidth="1"/>
    <col min="10" max="10" width="37" style="4" bestFit="1" customWidth="1"/>
    <col min="11" max="11" width="12.140625" style="4" bestFit="1" customWidth="1"/>
    <col min="12" max="16384" width="9.140625" style="4"/>
  </cols>
  <sheetData>
    <row r="1" spans="1:11" ht="17.25" thickBot="1">
      <c r="A1" s="28" t="s">
        <v>205</v>
      </c>
      <c r="B1" s="29">
        <v>2</v>
      </c>
      <c r="C1" s="5"/>
      <c r="D1" s="5"/>
      <c r="E1" s="5"/>
      <c r="F1" s="5"/>
      <c r="G1" s="5"/>
      <c r="H1" s="5"/>
      <c r="I1" s="5"/>
      <c r="J1" s="5"/>
      <c r="K1" s="6"/>
    </row>
    <row r="2" spans="1:11" ht="17.25" thickBot="1">
      <c r="A2" s="30" t="s">
        <v>206</v>
      </c>
      <c r="B2" s="23">
        <v>44125.593055555553</v>
      </c>
      <c r="K2" s="7"/>
    </row>
    <row r="3" spans="1:11" ht="17.25" thickBot="1">
      <c r="A3" s="30" t="s">
        <v>207</v>
      </c>
      <c r="B3" s="20">
        <v>10</v>
      </c>
      <c r="K3" s="7"/>
    </row>
    <row r="4" spans="1:11" ht="17.25" thickBot="1">
      <c r="A4" s="8"/>
      <c r="K4" s="7"/>
    </row>
    <row r="5" spans="1:11" ht="17.25" thickBot="1">
      <c r="A5" s="30" t="s">
        <v>151</v>
      </c>
      <c r="B5" s="20">
        <v>36.5</v>
      </c>
      <c r="K5" s="7"/>
    </row>
    <row r="6" spans="1:11" ht="17.25" thickBot="1">
      <c r="A6" s="30" t="s">
        <v>159</v>
      </c>
      <c r="B6" s="21">
        <v>188.5</v>
      </c>
      <c r="K6" s="7"/>
    </row>
    <row r="7" spans="1:11" ht="17.25" thickBot="1">
      <c r="A7" s="30" t="s">
        <v>158</v>
      </c>
      <c r="B7" s="20">
        <v>314.16666666666674</v>
      </c>
      <c r="K7" s="7"/>
    </row>
    <row r="8" spans="1:11">
      <c r="A8" s="8"/>
      <c r="K8" s="7"/>
    </row>
    <row r="9" spans="1:11" ht="17.25" thickBot="1">
      <c r="A9" s="8"/>
      <c r="K9" s="7"/>
    </row>
    <row r="10" spans="1:11" ht="17.25" thickBot="1">
      <c r="A10" s="30" t="s">
        <v>1</v>
      </c>
      <c r="B10" s="19" t="s">
        <v>147</v>
      </c>
      <c r="C10" s="19" t="s">
        <v>208</v>
      </c>
      <c r="D10" s="19" t="s">
        <v>209</v>
      </c>
      <c r="E10" s="19" t="s">
        <v>210</v>
      </c>
      <c r="F10" s="19" t="s">
        <v>211</v>
      </c>
      <c r="G10" s="19" t="s">
        <v>148</v>
      </c>
      <c r="H10" s="19" t="s">
        <v>149</v>
      </c>
      <c r="I10" s="19" t="s">
        <v>212</v>
      </c>
      <c r="J10" s="19" t="s">
        <v>213</v>
      </c>
      <c r="K10" s="31" t="s">
        <v>214</v>
      </c>
    </row>
    <row r="11" spans="1:11" ht="17.25" thickBot="1">
      <c r="A11" s="32" t="s">
        <v>179</v>
      </c>
      <c r="B11" s="20">
        <v>2000</v>
      </c>
      <c r="C11" s="20">
        <v>37.700000000000003</v>
      </c>
      <c r="D11" s="26">
        <v>44125.593055555553</v>
      </c>
      <c r="E11" s="20"/>
      <c r="F11" s="20">
        <v>37.700000000000003</v>
      </c>
      <c r="G11" s="20">
        <v>0</v>
      </c>
      <c r="H11" s="20"/>
      <c r="I11" s="20">
        <v>0</v>
      </c>
      <c r="J11" s="20">
        <v>10</v>
      </c>
      <c r="K11" s="33" t="s">
        <v>32</v>
      </c>
    </row>
    <row r="12" spans="1:11" ht="17.25" thickBot="1">
      <c r="A12" s="34" t="s">
        <v>179</v>
      </c>
      <c r="B12" s="21">
        <v>2000</v>
      </c>
      <c r="C12" s="21">
        <v>37.700000000000003</v>
      </c>
      <c r="D12" s="27">
        <v>44125.59375</v>
      </c>
      <c r="E12" s="21">
        <v>60.000000195577741</v>
      </c>
      <c r="F12" s="21">
        <v>36.4</v>
      </c>
      <c r="G12" s="21">
        <v>1.3000000000000043</v>
      </c>
      <c r="H12" s="21">
        <v>96.551724137931032</v>
      </c>
      <c r="I12" s="21">
        <v>0.21666666596041442</v>
      </c>
      <c r="J12" s="21">
        <v>10.357142857142858</v>
      </c>
      <c r="K12" s="35" t="s">
        <v>32</v>
      </c>
    </row>
    <row r="13" spans="1:11" ht="17.25" thickBot="1">
      <c r="A13" s="32" t="s">
        <v>179</v>
      </c>
      <c r="B13" s="20">
        <v>2000</v>
      </c>
      <c r="C13" s="20">
        <v>37.700000000000003</v>
      </c>
      <c r="D13" s="26">
        <v>44125.597222222219</v>
      </c>
      <c r="E13" s="20">
        <v>359.99999991618097</v>
      </c>
      <c r="F13" s="20">
        <v>12.6</v>
      </c>
      <c r="G13" s="20">
        <v>25.1</v>
      </c>
      <c r="H13" s="20">
        <v>33.42175066312997</v>
      </c>
      <c r="I13" s="20">
        <v>0.66111111126503797</v>
      </c>
      <c r="J13" s="20">
        <v>29.920634920634924</v>
      </c>
      <c r="K13" s="33" t="s">
        <v>32</v>
      </c>
    </row>
    <row r="14" spans="1:11" ht="17.25" thickBot="1">
      <c r="A14" s="34" t="s">
        <v>179</v>
      </c>
      <c r="B14" s="21">
        <v>2000</v>
      </c>
      <c r="C14" s="21">
        <v>37.700000000000003</v>
      </c>
      <c r="D14" s="27">
        <v>44125.599305555559</v>
      </c>
      <c r="E14" s="21">
        <v>540.00000050291419</v>
      </c>
      <c r="F14" s="21">
        <v>3.8</v>
      </c>
      <c r="G14" s="21">
        <v>33.900000000000006</v>
      </c>
      <c r="H14" s="21">
        <v>10.079575596816975</v>
      </c>
      <c r="I14" s="21">
        <v>0.16296296281119188</v>
      </c>
      <c r="J14" s="21">
        <v>99.21052631578948</v>
      </c>
      <c r="K14" s="35" t="s">
        <v>32</v>
      </c>
    </row>
    <row r="15" spans="1:11" ht="17.25" thickBot="1">
      <c r="A15" s="32" t="s">
        <v>179</v>
      </c>
      <c r="B15" s="20">
        <v>2000</v>
      </c>
      <c r="C15" s="20">
        <v>37.700000000000003</v>
      </c>
      <c r="D15" s="26">
        <v>44125.603472222225</v>
      </c>
      <c r="E15" s="20">
        <v>900.00000041909516</v>
      </c>
      <c r="F15" s="20">
        <v>3.2</v>
      </c>
      <c r="G15" s="20">
        <v>34.5</v>
      </c>
      <c r="H15" s="20">
        <v>8.4880636604774526</v>
      </c>
      <c r="I15" s="20">
        <v>6.6666666635622545E-3</v>
      </c>
      <c r="J15" s="20">
        <v>117.8125</v>
      </c>
      <c r="K15" s="33" t="s">
        <v>32</v>
      </c>
    </row>
    <row r="16" spans="1:11" ht="17.25" thickBot="1">
      <c r="A16" s="34" t="s">
        <v>179</v>
      </c>
      <c r="B16" s="21">
        <v>2000</v>
      </c>
      <c r="C16" s="21">
        <v>37.700000000000003</v>
      </c>
      <c r="D16" s="27">
        <v>44125.613888888889</v>
      </c>
      <c r="E16" s="21">
        <v>1800.0000002095476</v>
      </c>
      <c r="F16" s="21">
        <v>2.6</v>
      </c>
      <c r="G16" s="21">
        <v>35.1</v>
      </c>
      <c r="H16" s="21">
        <v>6.8965517241379306</v>
      </c>
      <c r="I16" s="21">
        <v>3.3333333329452828E-3</v>
      </c>
      <c r="J16" s="21">
        <v>145</v>
      </c>
      <c r="K16" s="35" t="s">
        <v>32</v>
      </c>
    </row>
    <row r="17" spans="1:11" ht="17.25" thickBot="1">
      <c r="A17" s="32" t="s">
        <v>179</v>
      </c>
      <c r="B17" s="20">
        <v>2000</v>
      </c>
      <c r="C17" s="20">
        <v>37.700000000000003</v>
      </c>
      <c r="D17" s="26">
        <v>44125.634722222225</v>
      </c>
      <c r="E17" s="20">
        <v>3600.0000004190952</v>
      </c>
      <c r="F17" s="20">
        <v>2.2999999999999998</v>
      </c>
      <c r="G17" s="20">
        <v>35.400000000000006</v>
      </c>
      <c r="H17" s="20">
        <v>6.1007957559681696</v>
      </c>
      <c r="I17" s="20">
        <v>8.3333333323632125E-4</v>
      </c>
      <c r="J17" s="20">
        <v>163.9130434782609</v>
      </c>
      <c r="K17" s="33" t="s">
        <v>32</v>
      </c>
    </row>
    <row r="18" spans="1:11" ht="17.25" thickBot="1">
      <c r="A18" s="34" t="s">
        <v>179</v>
      </c>
      <c r="B18" s="21">
        <v>2000</v>
      </c>
      <c r="C18" s="21">
        <v>37.700000000000003</v>
      </c>
      <c r="D18" s="27">
        <v>44125.65347222222</v>
      </c>
      <c r="E18" s="21">
        <v>5220.0000000419095</v>
      </c>
      <c r="F18" s="21">
        <v>2.2000000000000002</v>
      </c>
      <c r="G18" s="21">
        <v>35.5</v>
      </c>
      <c r="H18" s="21">
        <v>5.8355437665782492</v>
      </c>
      <c r="I18" s="21">
        <v>1.9157088122451489E-4</v>
      </c>
      <c r="J18" s="21">
        <v>171.36363636363637</v>
      </c>
      <c r="K18" s="35" t="s">
        <v>32</v>
      </c>
    </row>
    <row r="19" spans="1:11" ht="17.25" thickBot="1">
      <c r="A19" s="32" t="s">
        <v>179</v>
      </c>
      <c r="B19" s="20">
        <v>2000</v>
      </c>
      <c r="C19" s="20">
        <v>37.700000000000003</v>
      </c>
      <c r="D19" s="26">
        <v>44125.695138888892</v>
      </c>
      <c r="E19" s="20">
        <v>8820.0000004610047</v>
      </c>
      <c r="F19" s="20">
        <v>2</v>
      </c>
      <c r="G19" s="20">
        <v>35.700000000000003</v>
      </c>
      <c r="H19" s="20">
        <v>5.3050397877984077</v>
      </c>
      <c r="I19" s="20">
        <v>2.267573696026605E-4</v>
      </c>
      <c r="J19" s="20">
        <v>188.5</v>
      </c>
      <c r="K19" s="33" t="s">
        <v>32</v>
      </c>
    </row>
    <row r="20" spans="1:11" ht="17.25" thickBot="1">
      <c r="A20" s="34" t="s">
        <v>179</v>
      </c>
      <c r="B20" s="21">
        <v>2000</v>
      </c>
      <c r="C20" s="21">
        <v>37.700000000000003</v>
      </c>
      <c r="D20" s="27">
        <v>44125.741666666669</v>
      </c>
      <c r="E20" s="21">
        <v>12840.000000363216</v>
      </c>
      <c r="F20" s="21">
        <v>2</v>
      </c>
      <c r="G20" s="21">
        <v>35.700000000000003</v>
      </c>
      <c r="H20" s="21">
        <v>5.3050397877984077</v>
      </c>
      <c r="I20" s="21">
        <v>0</v>
      </c>
      <c r="J20" s="21">
        <v>188.5</v>
      </c>
      <c r="K20" s="35" t="s">
        <v>32</v>
      </c>
    </row>
    <row r="21" spans="1:11" ht="17.25" thickBot="1">
      <c r="A21" s="32" t="s">
        <v>179</v>
      </c>
      <c r="B21" s="20">
        <v>2000</v>
      </c>
      <c r="C21" s="20">
        <v>37.700000000000003</v>
      </c>
      <c r="D21" s="26">
        <v>44126.356249999997</v>
      </c>
      <c r="E21" s="20">
        <v>65939.999999944121</v>
      </c>
      <c r="F21" s="20">
        <v>1.7</v>
      </c>
      <c r="G21" s="20">
        <v>36</v>
      </c>
      <c r="H21" s="20">
        <v>4.5092838196286467</v>
      </c>
      <c r="I21" s="20">
        <v>4.5495905368555392E-5</v>
      </c>
      <c r="J21" s="20">
        <v>221.76470588235298</v>
      </c>
      <c r="K21" s="33" t="s">
        <v>32</v>
      </c>
    </row>
    <row r="22" spans="1:11" ht="17.25" thickBot="1">
      <c r="A22" s="34" t="s">
        <v>179</v>
      </c>
      <c r="B22" s="21">
        <v>2000</v>
      </c>
      <c r="C22" s="21">
        <v>37.700000000000003</v>
      </c>
      <c r="D22" s="27">
        <v>44126.708333333336</v>
      </c>
      <c r="E22" s="21">
        <v>96360.000000405125</v>
      </c>
      <c r="F22" s="21">
        <v>1.6</v>
      </c>
      <c r="G22" s="21">
        <v>36.1</v>
      </c>
      <c r="H22" s="21">
        <v>4.2440318302387263</v>
      </c>
      <c r="I22" s="21">
        <v>1.0377750103733856E-5</v>
      </c>
      <c r="J22" s="21">
        <v>235.625</v>
      </c>
      <c r="K22" s="35" t="s">
        <v>32</v>
      </c>
    </row>
    <row r="23" spans="1:11" ht="17.25" thickBot="1">
      <c r="A23" s="32" t="s">
        <v>179</v>
      </c>
      <c r="B23" s="20">
        <v>2000</v>
      </c>
      <c r="C23" s="20">
        <v>37.700000000000003</v>
      </c>
      <c r="D23" s="26">
        <v>44127.357638888891</v>
      </c>
      <c r="E23" s="20">
        <v>152460.00000033528</v>
      </c>
      <c r="F23" s="20">
        <v>1.5</v>
      </c>
      <c r="G23" s="20">
        <v>36.200000000000003</v>
      </c>
      <c r="H23" s="20">
        <v>3.978779840848806</v>
      </c>
      <c r="I23" s="20">
        <v>6.5590974681739587E-6</v>
      </c>
      <c r="J23" s="20">
        <v>251.33333333333337</v>
      </c>
      <c r="K23" s="33" t="s">
        <v>32</v>
      </c>
    </row>
    <row r="24" spans="1:11" ht="17.25" thickBot="1">
      <c r="A24" s="34" t="s">
        <v>179</v>
      </c>
      <c r="B24" s="21">
        <v>2000</v>
      </c>
      <c r="C24" s="21">
        <v>37.700000000000003</v>
      </c>
      <c r="D24" s="27">
        <v>44130.357638888891</v>
      </c>
      <c r="E24" s="21">
        <v>411660.00000033528</v>
      </c>
      <c r="F24" s="21">
        <v>1.3</v>
      </c>
      <c r="G24" s="21">
        <v>36.400000000000006</v>
      </c>
      <c r="H24" s="21">
        <v>3.4482758620689653</v>
      </c>
      <c r="I24" s="21">
        <v>4.8583782733284034E-6</v>
      </c>
      <c r="J24" s="21">
        <v>290</v>
      </c>
      <c r="K24" s="35" t="s">
        <v>32</v>
      </c>
    </row>
    <row r="25" spans="1:11" ht="17.25" thickBot="1">
      <c r="A25" s="32" t="s">
        <v>179</v>
      </c>
      <c r="B25" s="20">
        <v>2000</v>
      </c>
      <c r="C25" s="20">
        <v>37.700000000000003</v>
      </c>
      <c r="D25" s="26">
        <v>44131.368055555555</v>
      </c>
      <c r="E25" s="20">
        <v>498960.00000012573</v>
      </c>
      <c r="F25" s="20">
        <v>1.25</v>
      </c>
      <c r="G25" s="20">
        <v>36.450000000000003</v>
      </c>
      <c r="H25" s="20">
        <v>3.3156498673740051</v>
      </c>
      <c r="I25" s="20">
        <v>1.0020843354174171E-6</v>
      </c>
      <c r="J25" s="20">
        <v>301.60000000000002</v>
      </c>
      <c r="K25" s="33" t="s">
        <v>32</v>
      </c>
    </row>
    <row r="26" spans="1:11" ht="17.25" thickBot="1">
      <c r="A26" s="36" t="s">
        <v>179</v>
      </c>
      <c r="B26" s="37">
        <v>2000</v>
      </c>
      <c r="C26" s="37">
        <v>37.700000000000003</v>
      </c>
      <c r="D26" s="38">
        <v>44132.357638888891</v>
      </c>
      <c r="E26" s="37">
        <v>584460.00000033528</v>
      </c>
      <c r="F26" s="37">
        <v>1.2</v>
      </c>
      <c r="G26" s="37">
        <v>36.5</v>
      </c>
      <c r="H26" s="37">
        <v>3.1830238726790445</v>
      </c>
      <c r="I26" s="37">
        <v>8.554905382741567E-7</v>
      </c>
      <c r="J26" s="37">
        <v>314.16666666666674</v>
      </c>
      <c r="K26" s="39" t="s">
        <v>32</v>
      </c>
    </row>
    <row r="29" spans="1:11" ht="17.25" thickBot="1"/>
    <row r="30" spans="1:11" ht="17.25" thickBot="1">
      <c r="A30" s="28" t="s">
        <v>205</v>
      </c>
      <c r="B30" s="29">
        <v>2</v>
      </c>
      <c r="C30" s="5"/>
      <c r="D30" s="5"/>
      <c r="E30" s="5"/>
      <c r="F30" s="5"/>
      <c r="G30" s="5"/>
      <c r="H30" s="5"/>
      <c r="I30" s="5"/>
      <c r="J30" s="5"/>
      <c r="K30" s="6"/>
    </row>
    <row r="31" spans="1:11" ht="17.25" thickBot="1">
      <c r="A31" s="30" t="s">
        <v>206</v>
      </c>
      <c r="B31" s="23">
        <v>44105.50277777778</v>
      </c>
      <c r="K31" s="7"/>
    </row>
    <row r="32" spans="1:11" ht="17.25" thickBot="1">
      <c r="A32" s="30" t="s">
        <v>207</v>
      </c>
      <c r="B32" s="20">
        <v>20</v>
      </c>
      <c r="K32" s="7"/>
    </row>
    <row r="33" spans="1:11" ht="17.25" thickBot="1">
      <c r="A33" s="8"/>
      <c r="K33" s="7"/>
    </row>
    <row r="34" spans="1:11" ht="17.25" thickBot="1">
      <c r="A34" s="30" t="s">
        <v>151</v>
      </c>
      <c r="B34" s="20">
        <v>36.200000000000003</v>
      </c>
      <c r="K34" s="7"/>
    </row>
    <row r="35" spans="1:11" ht="17.25" thickBot="1">
      <c r="A35" s="30" t="s">
        <v>159</v>
      </c>
      <c r="B35" s="21">
        <v>205.94594594594594</v>
      </c>
      <c r="K35" s="7"/>
    </row>
    <row r="36" spans="1:11" ht="17.25" thickBot="1">
      <c r="A36" s="30" t="s">
        <v>158</v>
      </c>
      <c r="B36" s="20">
        <v>401.0526315789474</v>
      </c>
      <c r="K36" s="7"/>
    </row>
    <row r="37" spans="1:11">
      <c r="A37" s="8"/>
      <c r="K37" s="7"/>
    </row>
    <row r="38" spans="1:11" ht="17.25" thickBot="1">
      <c r="A38" s="8"/>
      <c r="K38" s="7"/>
    </row>
    <row r="39" spans="1:11" ht="17.25" thickBot="1">
      <c r="A39" s="30" t="s">
        <v>1</v>
      </c>
      <c r="B39" s="19" t="s">
        <v>147</v>
      </c>
      <c r="C39" s="19" t="s">
        <v>208</v>
      </c>
      <c r="D39" s="19" t="s">
        <v>209</v>
      </c>
      <c r="E39" s="19" t="s">
        <v>210</v>
      </c>
      <c r="F39" s="19" t="s">
        <v>211</v>
      </c>
      <c r="G39" s="19" t="s">
        <v>148</v>
      </c>
      <c r="H39" s="19" t="s">
        <v>149</v>
      </c>
      <c r="I39" s="19" t="s">
        <v>212</v>
      </c>
      <c r="J39" s="19" t="s">
        <v>213</v>
      </c>
      <c r="K39" s="31" t="s">
        <v>214</v>
      </c>
    </row>
    <row r="40" spans="1:11" ht="17.25" thickBot="1">
      <c r="A40" s="32" t="s">
        <v>180</v>
      </c>
      <c r="B40" s="20">
        <v>2030</v>
      </c>
      <c r="C40" s="20">
        <v>38.1</v>
      </c>
      <c r="D40" s="26">
        <v>44125.588888888888</v>
      </c>
      <c r="E40" s="20"/>
      <c r="F40" s="20">
        <v>38.1</v>
      </c>
      <c r="G40" s="20">
        <v>0</v>
      </c>
      <c r="H40" s="20"/>
      <c r="I40" s="20">
        <v>0</v>
      </c>
      <c r="J40" s="20">
        <v>20</v>
      </c>
      <c r="K40" s="33" t="s">
        <v>32</v>
      </c>
    </row>
    <row r="41" spans="1:11" ht="17.25" thickBot="1">
      <c r="A41" s="34" t="s">
        <v>180</v>
      </c>
      <c r="B41" s="21">
        <v>2030</v>
      </c>
      <c r="C41" s="21">
        <v>38.1</v>
      </c>
      <c r="D41" s="27">
        <v>44125.589583333334</v>
      </c>
      <c r="E41" s="21">
        <v>60.000000195577741</v>
      </c>
      <c r="F41" s="21">
        <v>37.4</v>
      </c>
      <c r="G41" s="21">
        <v>0.70000000000000284</v>
      </c>
      <c r="H41" s="21">
        <v>98.162729658792642</v>
      </c>
      <c r="I41" s="21">
        <v>0.11666666628637709</v>
      </c>
      <c r="J41" s="21">
        <v>20.37433155080214</v>
      </c>
      <c r="K41" s="35" t="s">
        <v>32</v>
      </c>
    </row>
    <row r="42" spans="1:11" ht="17.25" thickBot="1">
      <c r="A42" s="32" t="s">
        <v>180</v>
      </c>
      <c r="B42" s="20">
        <v>2030</v>
      </c>
      <c r="C42" s="20">
        <v>38.1</v>
      </c>
      <c r="D42" s="26">
        <v>44125.592361111114</v>
      </c>
      <c r="E42" s="20">
        <v>300.00000034924597</v>
      </c>
      <c r="F42" s="20">
        <v>24.5</v>
      </c>
      <c r="G42" s="20">
        <v>13.600000000000001</v>
      </c>
      <c r="H42" s="20">
        <v>64.30446194225722</v>
      </c>
      <c r="I42" s="20">
        <v>0.42999999949941414</v>
      </c>
      <c r="J42" s="20">
        <v>31.102040816326529</v>
      </c>
      <c r="K42" s="33" t="s">
        <v>32</v>
      </c>
    </row>
    <row r="43" spans="1:11" ht="17.25" thickBot="1">
      <c r="A43" s="34" t="s">
        <v>180</v>
      </c>
      <c r="B43" s="21">
        <v>2030</v>
      </c>
      <c r="C43" s="21">
        <v>38.1</v>
      </c>
      <c r="D43" s="27">
        <v>44125.595833333333</v>
      </c>
      <c r="E43" s="21">
        <v>600.00000006984919</v>
      </c>
      <c r="F43" s="21">
        <v>11.6</v>
      </c>
      <c r="G43" s="21">
        <v>26.5</v>
      </c>
      <c r="H43" s="21">
        <v>30.446194225721783</v>
      </c>
      <c r="I43" s="21">
        <v>0.21499999997497071</v>
      </c>
      <c r="J43" s="21">
        <v>65.689655172413794</v>
      </c>
      <c r="K43" s="35" t="s">
        <v>32</v>
      </c>
    </row>
    <row r="44" spans="1:11" ht="17.25" thickBot="1">
      <c r="A44" s="32" t="s">
        <v>180</v>
      </c>
      <c r="B44" s="20">
        <v>2030</v>
      </c>
      <c r="C44" s="20">
        <v>38.1</v>
      </c>
      <c r="D44" s="26">
        <v>44125.599305555559</v>
      </c>
      <c r="E44" s="20">
        <v>900.00000041909516</v>
      </c>
      <c r="F44" s="20">
        <v>8.4</v>
      </c>
      <c r="G44" s="20">
        <v>29.700000000000003</v>
      </c>
      <c r="H44" s="20">
        <v>22.047244094488189</v>
      </c>
      <c r="I44" s="20">
        <v>3.5555555538998702E-2</v>
      </c>
      <c r="J44" s="20">
        <v>90.714285714285708</v>
      </c>
      <c r="K44" s="33" t="s">
        <v>32</v>
      </c>
    </row>
    <row r="45" spans="1:11" ht="17.25" thickBot="1">
      <c r="A45" s="34" t="s">
        <v>180</v>
      </c>
      <c r="B45" s="21">
        <v>2030</v>
      </c>
      <c r="C45" s="21">
        <v>38.1</v>
      </c>
      <c r="D45" s="27">
        <v>44125.609722222223</v>
      </c>
      <c r="E45" s="21">
        <v>1800.0000002095476</v>
      </c>
      <c r="F45" s="21">
        <v>6.1</v>
      </c>
      <c r="G45" s="21">
        <v>32</v>
      </c>
      <c r="H45" s="21">
        <v>16.01049868766404</v>
      </c>
      <c r="I45" s="21">
        <v>1.2777777776290253E-2</v>
      </c>
      <c r="J45" s="21">
        <v>124.91803278688525</v>
      </c>
      <c r="K45" s="35" t="s">
        <v>32</v>
      </c>
    </row>
    <row r="46" spans="1:11" ht="17.25" thickBot="1">
      <c r="A46" s="32" t="s">
        <v>180</v>
      </c>
      <c r="B46" s="20">
        <v>2030</v>
      </c>
      <c r="C46" s="20">
        <v>38.1</v>
      </c>
      <c r="D46" s="26">
        <v>44125.630555555559</v>
      </c>
      <c r="E46" s="20">
        <v>3600.0000004190952</v>
      </c>
      <c r="F46" s="20">
        <v>4.5</v>
      </c>
      <c r="G46" s="20">
        <v>33.6</v>
      </c>
      <c r="H46" s="20">
        <v>11.811023622047244</v>
      </c>
      <c r="I46" s="20">
        <v>4.4444444439270423E-3</v>
      </c>
      <c r="J46" s="20">
        <v>169.33333333333334</v>
      </c>
      <c r="K46" s="33" t="s">
        <v>32</v>
      </c>
    </row>
    <row r="47" spans="1:11" ht="17.25" thickBot="1">
      <c r="A47" s="34" t="s">
        <v>180</v>
      </c>
      <c r="B47" s="21">
        <v>2030</v>
      </c>
      <c r="C47" s="21">
        <v>38.1</v>
      </c>
      <c r="D47" s="27">
        <v>44125.65347222222</v>
      </c>
      <c r="E47" s="21">
        <v>5579.9999999580905</v>
      </c>
      <c r="F47" s="21">
        <v>4.2</v>
      </c>
      <c r="G47" s="21">
        <v>33.9</v>
      </c>
      <c r="H47" s="21">
        <v>11.023622047244094</v>
      </c>
      <c r="I47" s="21">
        <v>5.3763440860618821E-4</v>
      </c>
      <c r="J47" s="21">
        <v>181.42857142857142</v>
      </c>
      <c r="K47" s="35" t="s">
        <v>32</v>
      </c>
    </row>
    <row r="48" spans="1:11" ht="17.25" thickBot="1">
      <c r="A48" s="32" t="s">
        <v>180</v>
      </c>
      <c r="B48" s="20">
        <v>2030</v>
      </c>
      <c r="C48" s="20">
        <v>38.1</v>
      </c>
      <c r="D48" s="26">
        <v>44125.695138888892</v>
      </c>
      <c r="E48" s="20">
        <v>9180.0000003771856</v>
      </c>
      <c r="F48" s="20">
        <v>3.7</v>
      </c>
      <c r="G48" s="20">
        <v>34.4</v>
      </c>
      <c r="H48" s="20">
        <v>9.7112860892388451</v>
      </c>
      <c r="I48" s="20">
        <v>5.4466230934581276E-4</v>
      </c>
      <c r="J48" s="20">
        <v>205.94594594594594</v>
      </c>
      <c r="K48" s="33" t="s">
        <v>32</v>
      </c>
    </row>
    <row r="49" spans="1:11" ht="17.25" thickBot="1">
      <c r="A49" s="34" t="s">
        <v>180</v>
      </c>
      <c r="B49" s="21">
        <v>2030</v>
      </c>
      <c r="C49" s="21">
        <v>38.1</v>
      </c>
      <c r="D49" s="27">
        <v>44125.741666666669</v>
      </c>
      <c r="E49" s="21">
        <v>13200.000000279397</v>
      </c>
      <c r="F49" s="21">
        <v>3.3</v>
      </c>
      <c r="G49" s="21">
        <v>34.800000000000004</v>
      </c>
      <c r="H49" s="21">
        <v>8.6614173228346463</v>
      </c>
      <c r="I49" s="21">
        <v>3.0303030302388922E-4</v>
      </c>
      <c r="J49" s="21">
        <v>230.90909090909093</v>
      </c>
      <c r="K49" s="35" t="s">
        <v>32</v>
      </c>
    </row>
    <row r="50" spans="1:11" ht="17.25" thickBot="1">
      <c r="A50" s="32" t="s">
        <v>180</v>
      </c>
      <c r="B50" s="20">
        <v>2030</v>
      </c>
      <c r="C50" s="20">
        <v>38.1</v>
      </c>
      <c r="D50" s="26">
        <v>44126.356249999997</v>
      </c>
      <c r="E50" s="20">
        <v>66299.999999860302</v>
      </c>
      <c r="F50" s="20">
        <v>2.5</v>
      </c>
      <c r="G50" s="20">
        <v>35.6</v>
      </c>
      <c r="H50" s="20">
        <v>6.5616797900262469</v>
      </c>
      <c r="I50" s="20">
        <v>1.20663650075669E-4</v>
      </c>
      <c r="J50" s="20">
        <v>304.8</v>
      </c>
      <c r="K50" s="33" t="s">
        <v>32</v>
      </c>
    </row>
    <row r="51" spans="1:11" ht="17.25" thickBot="1">
      <c r="A51" s="34" t="s">
        <v>180</v>
      </c>
      <c r="B51" s="21">
        <v>2030</v>
      </c>
      <c r="C51" s="21">
        <v>38.1</v>
      </c>
      <c r="D51" s="27">
        <v>44126.708333333336</v>
      </c>
      <c r="E51" s="21">
        <v>96720.000000321306</v>
      </c>
      <c r="F51" s="21">
        <v>2.2999999999999998</v>
      </c>
      <c r="G51" s="21">
        <v>35.800000000000004</v>
      </c>
      <c r="H51" s="21">
        <v>6.0367454068241466</v>
      </c>
      <c r="I51" s="21">
        <v>2.0678246484629424E-5</v>
      </c>
      <c r="J51" s="21">
        <v>331.304347826087</v>
      </c>
      <c r="K51" s="35" t="s">
        <v>32</v>
      </c>
    </row>
    <row r="52" spans="1:11" ht="17.25" thickBot="1">
      <c r="A52" s="32" t="s">
        <v>180</v>
      </c>
      <c r="B52" s="20">
        <v>2030</v>
      </c>
      <c r="C52" s="20">
        <v>38.1</v>
      </c>
      <c r="D52" s="26">
        <v>44127.357638888891</v>
      </c>
      <c r="E52" s="20">
        <v>152820.00000025146</v>
      </c>
      <c r="F52" s="20">
        <v>2.2000000000000002</v>
      </c>
      <c r="G52" s="20">
        <v>35.9</v>
      </c>
      <c r="H52" s="20">
        <v>5.7742782152230969</v>
      </c>
      <c r="I52" s="20">
        <v>6.5436461196070605E-6</v>
      </c>
      <c r="J52" s="20">
        <v>346.36363636363632</v>
      </c>
      <c r="K52" s="33" t="s">
        <v>32</v>
      </c>
    </row>
    <row r="53" spans="1:11" ht="17.25" thickBot="1">
      <c r="A53" s="34" t="s">
        <v>180</v>
      </c>
      <c r="B53" s="21">
        <v>2030</v>
      </c>
      <c r="C53" s="21">
        <v>38.1</v>
      </c>
      <c r="D53" s="27">
        <v>44130.357638888891</v>
      </c>
      <c r="E53" s="21">
        <v>412020.00000025146</v>
      </c>
      <c r="F53" s="21">
        <v>2</v>
      </c>
      <c r="G53" s="21">
        <v>36.1</v>
      </c>
      <c r="H53" s="21">
        <v>5.2493438320209975</v>
      </c>
      <c r="I53" s="21">
        <v>4.8541332944973088E-6</v>
      </c>
      <c r="J53" s="21">
        <v>381</v>
      </c>
      <c r="K53" s="35" t="s">
        <v>32</v>
      </c>
    </row>
    <row r="54" spans="1:11" ht="17.25" thickBot="1">
      <c r="A54" s="32" t="s">
        <v>180</v>
      </c>
      <c r="B54" s="20">
        <v>2030</v>
      </c>
      <c r="C54" s="20">
        <v>38.1</v>
      </c>
      <c r="D54" s="26">
        <v>44131.368055555555</v>
      </c>
      <c r="E54" s="20">
        <v>499320.00000004191</v>
      </c>
      <c r="F54" s="20">
        <v>1.9</v>
      </c>
      <c r="G54" s="20">
        <v>36.200000000000003</v>
      </c>
      <c r="H54" s="20">
        <v>4.9868766404199469</v>
      </c>
      <c r="I54" s="20">
        <v>2.0027237042375969E-6</v>
      </c>
      <c r="J54" s="20">
        <v>401.0526315789474</v>
      </c>
      <c r="K54" s="33" t="s">
        <v>32</v>
      </c>
    </row>
    <row r="55" spans="1:11" ht="17.25" thickBot="1">
      <c r="A55" s="36" t="s">
        <v>180</v>
      </c>
      <c r="B55" s="37">
        <v>2030</v>
      </c>
      <c r="C55" s="37">
        <v>38.1</v>
      </c>
      <c r="D55" s="38">
        <v>44132.357638888891</v>
      </c>
      <c r="E55" s="37">
        <v>584820.00000025146</v>
      </c>
      <c r="F55" s="37">
        <v>1.9</v>
      </c>
      <c r="G55" s="37">
        <v>36.200000000000003</v>
      </c>
      <c r="H55" s="37">
        <v>4.9868766404199469</v>
      </c>
      <c r="I55" s="37">
        <v>0</v>
      </c>
      <c r="J55" s="37">
        <v>401.0526315789474</v>
      </c>
      <c r="K55" s="39" t="s">
        <v>32</v>
      </c>
    </row>
    <row r="60" spans="1:11" ht="17.25" thickBot="1"/>
    <row r="61" spans="1:11" ht="17.25" thickBot="1">
      <c r="A61" s="28" t="s">
        <v>205</v>
      </c>
      <c r="B61" s="29">
        <v>2</v>
      </c>
      <c r="C61" s="5"/>
      <c r="D61" s="5"/>
      <c r="E61" s="5"/>
      <c r="F61" s="5"/>
      <c r="G61" s="5"/>
      <c r="H61" s="5"/>
      <c r="I61" s="5"/>
      <c r="J61" s="5"/>
      <c r="K61" s="6"/>
    </row>
    <row r="62" spans="1:11" ht="17.25" thickBot="1">
      <c r="A62" s="30" t="s">
        <v>206</v>
      </c>
      <c r="B62" s="23">
        <v>44125.57708333333</v>
      </c>
      <c r="K62" s="7"/>
    </row>
    <row r="63" spans="1:11" ht="17.25" thickBot="1">
      <c r="A63" s="30" t="s">
        <v>207</v>
      </c>
      <c r="B63" s="20">
        <v>50</v>
      </c>
      <c r="K63" s="7"/>
    </row>
    <row r="64" spans="1:11" ht="17.25" thickBot="1">
      <c r="A64" s="8"/>
      <c r="K64" s="7"/>
    </row>
    <row r="65" spans="1:11" ht="17.25" thickBot="1">
      <c r="A65" s="30" t="s">
        <v>151</v>
      </c>
      <c r="B65" s="20">
        <v>32.9</v>
      </c>
      <c r="K65" s="7"/>
    </row>
    <row r="66" spans="1:11" ht="17.25" thickBot="1">
      <c r="A66" s="30" t="s">
        <v>159</v>
      </c>
      <c r="B66" s="21">
        <v>195.3125</v>
      </c>
      <c r="K66" s="7"/>
    </row>
    <row r="67" spans="1:11" ht="17.25" thickBot="1">
      <c r="A67" s="30" t="s">
        <v>158</v>
      </c>
      <c r="B67" s="20">
        <v>407.60869565217394</v>
      </c>
      <c r="K67" s="7"/>
    </row>
    <row r="68" spans="1:11">
      <c r="A68" s="8"/>
      <c r="K68" s="7"/>
    </row>
    <row r="69" spans="1:11" ht="17.25" thickBot="1">
      <c r="A69" s="8"/>
      <c r="K69" s="7"/>
    </row>
    <row r="70" spans="1:11" ht="17.25" thickBot="1">
      <c r="A70" s="30" t="s">
        <v>1</v>
      </c>
      <c r="B70" s="19" t="s">
        <v>147</v>
      </c>
      <c r="C70" s="19" t="s">
        <v>208</v>
      </c>
      <c r="D70" s="19" t="s">
        <v>209</v>
      </c>
      <c r="E70" s="19" t="s">
        <v>210</v>
      </c>
      <c r="F70" s="19" t="s">
        <v>211</v>
      </c>
      <c r="G70" s="19" t="s">
        <v>148</v>
      </c>
      <c r="H70" s="19" t="s">
        <v>149</v>
      </c>
      <c r="I70" s="19" t="s">
        <v>212</v>
      </c>
      <c r="J70" s="19" t="s">
        <v>213</v>
      </c>
      <c r="K70" s="31" t="s">
        <v>214</v>
      </c>
    </row>
    <row r="71" spans="1:11" ht="17.25" thickBot="1">
      <c r="A71" s="32" t="s">
        <v>160</v>
      </c>
      <c r="B71" s="20">
        <v>2000</v>
      </c>
      <c r="C71" s="20">
        <v>37.5</v>
      </c>
      <c r="D71" s="26">
        <v>44125.57708333333</v>
      </c>
      <c r="E71" s="20"/>
      <c r="F71" s="20">
        <v>37.5</v>
      </c>
      <c r="G71" s="20">
        <v>0</v>
      </c>
      <c r="H71" s="20"/>
      <c r="I71" s="20">
        <v>0</v>
      </c>
      <c r="J71" s="20">
        <v>50</v>
      </c>
      <c r="K71" s="33" t="s">
        <v>32</v>
      </c>
    </row>
    <row r="72" spans="1:11" ht="17.25" thickBot="1">
      <c r="A72" s="34" t="s">
        <v>160</v>
      </c>
      <c r="B72" s="21">
        <v>2000</v>
      </c>
      <c r="C72" s="21">
        <v>37.5</v>
      </c>
      <c r="D72" s="27">
        <v>44125.577777777777</v>
      </c>
      <c r="E72" s="21">
        <v>60.000000195577741</v>
      </c>
      <c r="F72" s="21">
        <v>36.799999999999997</v>
      </c>
      <c r="G72" s="21">
        <v>0.70000000000000284</v>
      </c>
      <c r="H72" s="21">
        <v>98.133333333333326</v>
      </c>
      <c r="I72" s="21">
        <v>0.11666666628637709</v>
      </c>
      <c r="J72" s="21">
        <v>50.951086956521742</v>
      </c>
      <c r="K72" s="35" t="s">
        <v>32</v>
      </c>
    </row>
    <row r="73" spans="1:11" ht="17.25" thickBot="1">
      <c r="A73" s="32" t="s">
        <v>160</v>
      </c>
      <c r="B73" s="20">
        <v>2000</v>
      </c>
      <c r="C73" s="20">
        <v>37.5</v>
      </c>
      <c r="D73" s="26">
        <v>44125.580555555556</v>
      </c>
      <c r="E73" s="20">
        <v>300.00000034924597</v>
      </c>
      <c r="F73" s="20">
        <v>32.700000000000003</v>
      </c>
      <c r="G73" s="20">
        <v>4.7999999999999972</v>
      </c>
      <c r="H73" s="20">
        <v>87.200000000000017</v>
      </c>
      <c r="I73" s="20">
        <v>0.13666666650756554</v>
      </c>
      <c r="J73" s="20">
        <v>57.339449541284402</v>
      </c>
      <c r="K73" s="33" t="s">
        <v>32</v>
      </c>
    </row>
    <row r="74" spans="1:11" ht="17.25" thickBot="1">
      <c r="A74" s="34" t="s">
        <v>160</v>
      </c>
      <c r="B74" s="21">
        <v>2000</v>
      </c>
      <c r="C74" s="21">
        <v>37.5</v>
      </c>
      <c r="D74" s="27">
        <v>44125.584027777775</v>
      </c>
      <c r="E74" s="21">
        <v>600.00000006984919</v>
      </c>
      <c r="F74" s="21">
        <v>29.2</v>
      </c>
      <c r="G74" s="21">
        <v>8.3000000000000007</v>
      </c>
      <c r="H74" s="21">
        <v>77.86666666666666</v>
      </c>
      <c r="I74" s="21">
        <v>5.8333333326542496E-2</v>
      </c>
      <c r="J74" s="21">
        <v>64.212328767123296</v>
      </c>
      <c r="K74" s="35" t="s">
        <v>32</v>
      </c>
    </row>
    <row r="75" spans="1:11" ht="17.25" thickBot="1">
      <c r="A75" s="32" t="s">
        <v>160</v>
      </c>
      <c r="B75" s="20">
        <v>2000</v>
      </c>
      <c r="C75" s="20">
        <v>37.5</v>
      </c>
      <c r="D75" s="26">
        <v>44125.587500000001</v>
      </c>
      <c r="E75" s="20">
        <v>900.00000041909516</v>
      </c>
      <c r="F75" s="20">
        <v>26.2</v>
      </c>
      <c r="G75" s="20">
        <v>11.3</v>
      </c>
      <c r="H75" s="20">
        <v>69.86666666666666</v>
      </c>
      <c r="I75" s="20">
        <v>3.3333333317811291E-2</v>
      </c>
      <c r="J75" s="20">
        <v>71.564885496183209</v>
      </c>
      <c r="K75" s="33" t="s">
        <v>32</v>
      </c>
    </row>
    <row r="76" spans="1:11" ht="17.25" thickBot="1">
      <c r="A76" s="34" t="s">
        <v>160</v>
      </c>
      <c r="B76" s="21">
        <v>2000</v>
      </c>
      <c r="C76" s="21">
        <v>37.5</v>
      </c>
      <c r="D76" s="27">
        <v>44125.599999999999</v>
      </c>
      <c r="E76" s="21">
        <v>1980.0000001676381</v>
      </c>
      <c r="F76" s="21">
        <v>19</v>
      </c>
      <c r="G76" s="21">
        <v>18.5</v>
      </c>
      <c r="H76" s="21">
        <v>50.666666666666671</v>
      </c>
      <c r="I76" s="21">
        <v>3.6363636360557609E-2</v>
      </c>
      <c r="J76" s="21">
        <v>98.68421052631578</v>
      </c>
      <c r="K76" s="35" t="s">
        <v>32</v>
      </c>
    </row>
    <row r="77" spans="1:11" ht="17.25" thickBot="1">
      <c r="A77" s="32" t="s">
        <v>160</v>
      </c>
      <c r="B77" s="20">
        <v>2000</v>
      </c>
      <c r="C77" s="20">
        <v>37.5</v>
      </c>
      <c r="D77" s="26">
        <v>44125.618750000001</v>
      </c>
      <c r="E77" s="20">
        <v>3600.0000004190952</v>
      </c>
      <c r="F77" s="20">
        <v>13.4</v>
      </c>
      <c r="G77" s="20">
        <v>24.1</v>
      </c>
      <c r="H77" s="20">
        <v>35.733333333333334</v>
      </c>
      <c r="I77" s="20">
        <v>1.5555555553744651E-2</v>
      </c>
      <c r="J77" s="20">
        <v>139.92537313432837</v>
      </c>
      <c r="K77" s="33" t="s">
        <v>32</v>
      </c>
    </row>
    <row r="78" spans="1:11" ht="17.25" thickBot="1">
      <c r="A78" s="34" t="s">
        <v>160</v>
      </c>
      <c r="B78" s="21">
        <v>2000</v>
      </c>
      <c r="C78" s="21">
        <v>37.5</v>
      </c>
      <c r="D78" s="27">
        <v>44125.65347222222</v>
      </c>
      <c r="E78" s="21">
        <v>6600.0000001396984</v>
      </c>
      <c r="F78" s="21">
        <v>10.8</v>
      </c>
      <c r="G78" s="21">
        <v>26.7</v>
      </c>
      <c r="H78" s="21">
        <v>28.800000000000004</v>
      </c>
      <c r="I78" s="21">
        <v>3.9393939393105558E-3</v>
      </c>
      <c r="J78" s="21">
        <v>173.61111111111109</v>
      </c>
      <c r="K78" s="35" t="s">
        <v>32</v>
      </c>
    </row>
    <row r="79" spans="1:11" ht="17.25" thickBot="1">
      <c r="A79" s="32" t="s">
        <v>160</v>
      </c>
      <c r="B79" s="20">
        <v>2000</v>
      </c>
      <c r="C79" s="20">
        <v>37.5</v>
      </c>
      <c r="D79" s="26">
        <v>44125.695138888892</v>
      </c>
      <c r="E79" s="20">
        <v>10200.000000558794</v>
      </c>
      <c r="F79" s="20">
        <v>9.6</v>
      </c>
      <c r="G79" s="20">
        <v>27.9</v>
      </c>
      <c r="H79" s="20">
        <v>25.6</v>
      </c>
      <c r="I79" s="20">
        <v>1.1764705881708438E-3</v>
      </c>
      <c r="J79" s="20">
        <v>195.3125</v>
      </c>
      <c r="K79" s="33" t="s">
        <v>32</v>
      </c>
    </row>
    <row r="80" spans="1:11" ht="17.25" thickBot="1">
      <c r="A80" s="34" t="s">
        <v>160</v>
      </c>
      <c r="B80" s="21">
        <v>2000</v>
      </c>
      <c r="C80" s="21">
        <v>37.5</v>
      </c>
      <c r="D80" s="27">
        <v>44125.740972222222</v>
      </c>
      <c r="E80" s="21">
        <v>14160.000000265427</v>
      </c>
      <c r="F80" s="21">
        <v>8.6999999999999993</v>
      </c>
      <c r="G80" s="21">
        <v>28.8</v>
      </c>
      <c r="H80" s="21">
        <v>23.2</v>
      </c>
      <c r="I80" s="21">
        <v>6.3559322032706925E-4</v>
      </c>
      <c r="J80" s="21">
        <v>215.51724137931038</v>
      </c>
      <c r="K80" s="35" t="s">
        <v>32</v>
      </c>
    </row>
    <row r="81" spans="1:11" ht="17.25" thickBot="1">
      <c r="A81" s="32" t="s">
        <v>160</v>
      </c>
      <c r="B81" s="20">
        <v>2000</v>
      </c>
      <c r="C81" s="20">
        <v>37.5</v>
      </c>
      <c r="D81" s="26">
        <v>44126.356249999997</v>
      </c>
      <c r="E81" s="20">
        <v>67320.00000004191</v>
      </c>
      <c r="F81" s="20">
        <v>6</v>
      </c>
      <c r="G81" s="20">
        <v>31.5</v>
      </c>
      <c r="H81" s="20">
        <v>16</v>
      </c>
      <c r="I81" s="20">
        <v>4.0106951871632775E-4</v>
      </c>
      <c r="J81" s="20">
        <v>312.5</v>
      </c>
      <c r="K81" s="33" t="s">
        <v>32</v>
      </c>
    </row>
    <row r="82" spans="1:11" ht="17.25" thickBot="1">
      <c r="A82" s="34" t="s">
        <v>160</v>
      </c>
      <c r="B82" s="21">
        <v>2000</v>
      </c>
      <c r="C82" s="21">
        <v>37.5</v>
      </c>
      <c r="D82" s="27">
        <v>44126.708333333336</v>
      </c>
      <c r="E82" s="21">
        <v>97740.000000502914</v>
      </c>
      <c r="F82" s="21">
        <v>5.3</v>
      </c>
      <c r="G82" s="21">
        <v>32.200000000000003</v>
      </c>
      <c r="H82" s="21">
        <v>14.133333333333335</v>
      </c>
      <c r="I82" s="21">
        <v>7.1618579905504236E-5</v>
      </c>
      <c r="J82" s="21">
        <v>353.77358490566036</v>
      </c>
      <c r="K82" s="35" t="s">
        <v>32</v>
      </c>
    </row>
    <row r="83" spans="1:11" ht="17.25" thickBot="1">
      <c r="A83" s="32" t="s">
        <v>160</v>
      </c>
      <c r="B83" s="20">
        <v>2000</v>
      </c>
      <c r="C83" s="20">
        <v>37.5</v>
      </c>
      <c r="D83" s="26">
        <v>44127.357638888891</v>
      </c>
      <c r="E83" s="20">
        <v>153840.00000043306</v>
      </c>
      <c r="F83" s="20">
        <v>4.9000000000000004</v>
      </c>
      <c r="G83" s="20">
        <v>32.6</v>
      </c>
      <c r="H83" s="20">
        <v>13.066666666666668</v>
      </c>
      <c r="I83" s="20">
        <v>2.6001040041528436E-5</v>
      </c>
      <c r="J83" s="20">
        <v>382.65306122448976</v>
      </c>
      <c r="K83" s="33" t="s">
        <v>32</v>
      </c>
    </row>
    <row r="84" spans="1:11" ht="17.25" thickBot="1">
      <c r="A84" s="34" t="s">
        <v>160</v>
      </c>
      <c r="B84" s="21">
        <v>2000</v>
      </c>
      <c r="C84" s="21">
        <v>37.5</v>
      </c>
      <c r="D84" s="27">
        <v>44130.357638888891</v>
      </c>
      <c r="E84" s="21">
        <v>413040.00000043306</v>
      </c>
      <c r="F84" s="21">
        <v>4.7</v>
      </c>
      <c r="G84" s="21">
        <v>32.799999999999997</v>
      </c>
      <c r="H84" s="21">
        <v>12.533333333333333</v>
      </c>
      <c r="I84" s="21">
        <v>4.8421460391194677E-6</v>
      </c>
      <c r="J84" s="21">
        <v>398.93617021276594</v>
      </c>
      <c r="K84" s="35" t="s">
        <v>32</v>
      </c>
    </row>
    <row r="85" spans="1:11" ht="17.25" thickBot="1">
      <c r="A85" s="32" t="s">
        <v>160</v>
      </c>
      <c r="B85" s="20">
        <v>2000</v>
      </c>
      <c r="C85" s="20">
        <v>37.5</v>
      </c>
      <c r="D85" s="26">
        <v>44131.368055555555</v>
      </c>
      <c r="E85" s="20">
        <v>500340.00000022352</v>
      </c>
      <c r="F85" s="20">
        <v>4.5999999999999996</v>
      </c>
      <c r="G85" s="20">
        <v>32.9</v>
      </c>
      <c r="H85" s="20">
        <v>12.266666666666666</v>
      </c>
      <c r="I85" s="20">
        <v>1.998640924170681E-6</v>
      </c>
      <c r="J85" s="20">
        <v>407.60869565217394</v>
      </c>
      <c r="K85" s="33" t="s">
        <v>32</v>
      </c>
    </row>
    <row r="86" spans="1:11" ht="17.25" thickBot="1">
      <c r="A86" s="36" t="s">
        <v>160</v>
      </c>
      <c r="B86" s="37">
        <v>2000</v>
      </c>
      <c r="C86" s="37">
        <v>37.5</v>
      </c>
      <c r="D86" s="38">
        <v>44132.357638888891</v>
      </c>
      <c r="E86" s="37">
        <v>585840.00000043306</v>
      </c>
      <c r="F86" s="37">
        <v>4.5999999999999996</v>
      </c>
      <c r="G86" s="37">
        <v>32.9</v>
      </c>
      <c r="H86" s="37">
        <v>12.266666666666666</v>
      </c>
      <c r="I86" s="37">
        <v>0</v>
      </c>
      <c r="J86" s="37">
        <v>407.60869565217394</v>
      </c>
      <c r="K86" s="39" t="s">
        <v>32</v>
      </c>
    </row>
    <row r="90" spans="1:11" ht="17.25" thickBot="1"/>
    <row r="91" spans="1:11" ht="17.25" thickBot="1">
      <c r="A91" s="28" t="s">
        <v>205</v>
      </c>
      <c r="B91" s="29">
        <v>2</v>
      </c>
      <c r="C91" s="5"/>
      <c r="D91" s="5"/>
      <c r="E91" s="5"/>
      <c r="F91" s="5"/>
      <c r="G91" s="5"/>
      <c r="H91" s="5"/>
      <c r="I91" s="5"/>
      <c r="J91" s="5"/>
      <c r="K91" s="6"/>
    </row>
    <row r="92" spans="1:11" ht="17.25" thickBot="1">
      <c r="A92" s="30" t="s">
        <v>206</v>
      </c>
      <c r="B92" s="23">
        <v>44125.570138888892</v>
      </c>
      <c r="K92" s="7"/>
    </row>
    <row r="93" spans="1:11" ht="17.25" thickBot="1">
      <c r="A93" s="30" t="s">
        <v>207</v>
      </c>
      <c r="B93" s="20">
        <v>100</v>
      </c>
      <c r="K93" s="7"/>
    </row>
    <row r="94" spans="1:11" ht="17.25" thickBot="1">
      <c r="A94" s="8"/>
      <c r="K94" s="7"/>
    </row>
    <row r="95" spans="1:11" ht="17.25" thickBot="1">
      <c r="A95" s="30" t="s">
        <v>151</v>
      </c>
      <c r="B95" s="20">
        <v>28.8</v>
      </c>
      <c r="K95" s="7"/>
    </row>
    <row r="96" spans="1:11" ht="17.25" thickBot="1">
      <c r="A96" s="30" t="s">
        <v>159</v>
      </c>
      <c r="B96" s="21">
        <v>231.4814814814815</v>
      </c>
      <c r="K96" s="7"/>
    </row>
    <row r="97" spans="1:11" ht="17.25" thickBot="1">
      <c r="A97" s="30" t="s">
        <v>158</v>
      </c>
      <c r="B97" s="20">
        <v>431.03448275862075</v>
      </c>
      <c r="K97" s="7"/>
    </row>
    <row r="98" spans="1:11">
      <c r="A98" s="8"/>
      <c r="K98" s="7"/>
    </row>
    <row r="99" spans="1:11" ht="17.25" thickBot="1">
      <c r="A99" s="8"/>
      <c r="K99" s="7"/>
    </row>
    <row r="100" spans="1:11" ht="17.25" thickBot="1">
      <c r="A100" s="30" t="s">
        <v>1</v>
      </c>
      <c r="B100" s="19" t="s">
        <v>147</v>
      </c>
      <c r="C100" s="19" t="s">
        <v>208</v>
      </c>
      <c r="D100" s="19" t="s">
        <v>209</v>
      </c>
      <c r="E100" s="19" t="s">
        <v>210</v>
      </c>
      <c r="F100" s="19" t="s">
        <v>211</v>
      </c>
      <c r="G100" s="19" t="s">
        <v>148</v>
      </c>
      <c r="H100" s="19" t="s">
        <v>149</v>
      </c>
      <c r="I100" s="19" t="s">
        <v>212</v>
      </c>
      <c r="J100" s="19" t="s">
        <v>213</v>
      </c>
      <c r="K100" s="31" t="s">
        <v>214</v>
      </c>
    </row>
    <row r="101" spans="1:11" ht="17.25" thickBot="1">
      <c r="A101" s="32" t="s">
        <v>161</v>
      </c>
      <c r="B101" s="20">
        <v>1980</v>
      </c>
      <c r="C101" s="20">
        <v>37.5</v>
      </c>
      <c r="D101" s="26">
        <v>44125.570138888892</v>
      </c>
      <c r="E101" s="20"/>
      <c r="F101" s="20">
        <v>37.5</v>
      </c>
      <c r="G101" s="20">
        <v>0</v>
      </c>
      <c r="H101" s="20"/>
      <c r="I101" s="20">
        <v>0</v>
      </c>
      <c r="J101" s="20">
        <v>100</v>
      </c>
      <c r="K101" s="33" t="s">
        <v>32</v>
      </c>
    </row>
    <row r="102" spans="1:11" ht="17.25" thickBot="1">
      <c r="A102" s="34" t="s">
        <v>161</v>
      </c>
      <c r="B102" s="21">
        <v>1980</v>
      </c>
      <c r="C102" s="21">
        <v>37.5</v>
      </c>
      <c r="D102" s="27">
        <v>44125.570833333331</v>
      </c>
      <c r="E102" s="21">
        <v>59.999999566935003</v>
      </c>
      <c r="F102" s="21">
        <v>37.5</v>
      </c>
      <c r="G102" s="21">
        <v>0</v>
      </c>
      <c r="H102" s="21">
        <v>100</v>
      </c>
      <c r="I102" s="21">
        <v>0</v>
      </c>
      <c r="J102" s="21">
        <v>100</v>
      </c>
      <c r="K102" s="35" t="s">
        <v>32</v>
      </c>
    </row>
    <row r="103" spans="1:11" ht="17.25" thickBot="1">
      <c r="A103" s="32" t="s">
        <v>161</v>
      </c>
      <c r="B103" s="20">
        <v>1980</v>
      </c>
      <c r="C103" s="20">
        <v>37.5</v>
      </c>
      <c r="D103" s="26">
        <v>44125.572222222225</v>
      </c>
      <c r="E103" s="20">
        <v>179.99999995809048</v>
      </c>
      <c r="F103" s="20">
        <v>36.5</v>
      </c>
      <c r="G103" s="20">
        <v>1</v>
      </c>
      <c r="H103" s="20">
        <v>97.333333333333343</v>
      </c>
      <c r="I103" s="20">
        <v>5.5555555568490594E-2</v>
      </c>
      <c r="J103" s="20">
        <v>102.73972602739727</v>
      </c>
      <c r="K103" s="33" t="s">
        <v>32</v>
      </c>
    </row>
    <row r="104" spans="1:11" ht="17.25" thickBot="1">
      <c r="A104" s="34" t="s">
        <v>161</v>
      </c>
      <c r="B104" s="21">
        <v>1980</v>
      </c>
      <c r="C104" s="21">
        <v>37.5</v>
      </c>
      <c r="D104" s="27">
        <v>44125.573611111111</v>
      </c>
      <c r="E104" s="21">
        <v>299.99999972060323</v>
      </c>
      <c r="F104" s="21">
        <v>36</v>
      </c>
      <c r="G104" s="21">
        <v>1.5</v>
      </c>
      <c r="H104" s="21">
        <v>96</v>
      </c>
      <c r="I104" s="21">
        <v>5.0000000046566129E-2</v>
      </c>
      <c r="J104" s="21">
        <v>104.16666666666667</v>
      </c>
      <c r="K104" s="35" t="s">
        <v>32</v>
      </c>
    </row>
    <row r="105" spans="1:11" ht="17.25" thickBot="1">
      <c r="A105" s="32" t="s">
        <v>161</v>
      </c>
      <c r="B105" s="20">
        <v>1980</v>
      </c>
      <c r="C105" s="20">
        <v>37.5</v>
      </c>
      <c r="D105" s="26">
        <v>44125.57708333333</v>
      </c>
      <c r="E105" s="20">
        <v>599.99999944120646</v>
      </c>
      <c r="F105" s="20">
        <v>34.700000000000003</v>
      </c>
      <c r="G105" s="20">
        <v>2.7999999999999972</v>
      </c>
      <c r="H105" s="20">
        <v>92.533333333333346</v>
      </c>
      <c r="I105" s="20">
        <v>2.1666666686845276E-2</v>
      </c>
      <c r="J105" s="20">
        <v>108.06916426512967</v>
      </c>
      <c r="K105" s="33" t="s">
        <v>32</v>
      </c>
    </row>
    <row r="106" spans="1:11" ht="17.25" thickBot="1">
      <c r="A106" s="34" t="s">
        <v>161</v>
      </c>
      <c r="B106" s="21">
        <v>1980</v>
      </c>
      <c r="C106" s="21">
        <v>37.5</v>
      </c>
      <c r="D106" s="27">
        <v>44125.581250000003</v>
      </c>
      <c r="E106" s="21">
        <v>959.99999998603016</v>
      </c>
      <c r="F106" s="21">
        <v>33.4</v>
      </c>
      <c r="G106" s="21">
        <v>4.1000000000000014</v>
      </c>
      <c r="H106" s="21">
        <v>89.066666666666663</v>
      </c>
      <c r="I106" s="21">
        <v>1.3541666666863768E-2</v>
      </c>
      <c r="J106" s="21">
        <v>112.27544910179641</v>
      </c>
      <c r="K106" s="35" t="s">
        <v>32</v>
      </c>
    </row>
    <row r="107" spans="1:11" ht="17.25" thickBot="1">
      <c r="A107" s="32" t="s">
        <v>161</v>
      </c>
      <c r="B107" s="20">
        <v>1980</v>
      </c>
      <c r="C107" s="20">
        <v>37.5</v>
      </c>
      <c r="D107" s="26">
        <v>44125.59097222222</v>
      </c>
      <c r="E107" s="20">
        <v>1799.9999995809048</v>
      </c>
      <c r="F107" s="20">
        <v>30.3</v>
      </c>
      <c r="G107" s="20">
        <v>7.1999999999999993</v>
      </c>
      <c r="H107" s="20">
        <v>80.800000000000011</v>
      </c>
      <c r="I107" s="20">
        <v>1.722222222623207E-2</v>
      </c>
      <c r="J107" s="20">
        <v>123.76237623762376</v>
      </c>
      <c r="K107" s="33" t="s">
        <v>32</v>
      </c>
    </row>
    <row r="108" spans="1:11" ht="17.25" thickBot="1">
      <c r="A108" s="34" t="s">
        <v>161</v>
      </c>
      <c r="B108" s="21">
        <v>1980</v>
      </c>
      <c r="C108" s="21">
        <v>37.5</v>
      </c>
      <c r="D108" s="27">
        <v>44125.611805555556</v>
      </c>
      <c r="E108" s="21">
        <v>3599.9999997904524</v>
      </c>
      <c r="F108" s="21">
        <v>24.3</v>
      </c>
      <c r="G108" s="21">
        <v>13.2</v>
      </c>
      <c r="H108" s="21">
        <v>64.8</v>
      </c>
      <c r="I108" s="21">
        <v>1.6666666667636793E-2</v>
      </c>
      <c r="J108" s="21">
        <v>154.32098765432099</v>
      </c>
      <c r="K108" s="35" t="s">
        <v>32</v>
      </c>
    </row>
    <row r="109" spans="1:11" ht="17.25" thickBot="1">
      <c r="A109" s="32" t="s">
        <v>161</v>
      </c>
      <c r="B109" s="20">
        <v>1980</v>
      </c>
      <c r="C109" s="20">
        <v>37.5</v>
      </c>
      <c r="D109" s="26">
        <v>44125.65347222222</v>
      </c>
      <c r="E109" s="20">
        <v>7199.9999995809048</v>
      </c>
      <c r="F109" s="20">
        <v>17.7</v>
      </c>
      <c r="G109" s="20">
        <v>19.8</v>
      </c>
      <c r="H109" s="20">
        <v>47.199999999999996</v>
      </c>
      <c r="I109" s="20">
        <v>9.1666666672002382E-3</v>
      </c>
      <c r="J109" s="20">
        <v>211.86440677966104</v>
      </c>
      <c r="K109" s="33" t="s">
        <v>32</v>
      </c>
    </row>
    <row r="110" spans="1:11" ht="17.25" thickBot="1">
      <c r="A110" s="34" t="s">
        <v>161</v>
      </c>
      <c r="B110" s="21">
        <v>1980</v>
      </c>
      <c r="C110" s="21">
        <v>37.5</v>
      </c>
      <c r="D110" s="27">
        <v>44125.695138888892</v>
      </c>
      <c r="E110" s="21">
        <v>10800</v>
      </c>
      <c r="F110" s="21">
        <v>16.2</v>
      </c>
      <c r="G110" s="21">
        <v>21.3</v>
      </c>
      <c r="H110" s="21">
        <v>43.2</v>
      </c>
      <c r="I110" s="21">
        <v>1.3888888888888889E-3</v>
      </c>
      <c r="J110" s="21">
        <v>231.4814814814815</v>
      </c>
      <c r="K110" s="35" t="s">
        <v>32</v>
      </c>
    </row>
    <row r="111" spans="1:11" ht="17.25" thickBot="1">
      <c r="A111" s="32" t="s">
        <v>161</v>
      </c>
      <c r="B111" s="20">
        <v>1980</v>
      </c>
      <c r="C111" s="20">
        <v>37.5</v>
      </c>
      <c r="D111" s="26">
        <v>44125.741666666669</v>
      </c>
      <c r="E111" s="20">
        <v>14819.999999902211</v>
      </c>
      <c r="F111" s="20">
        <v>15.1</v>
      </c>
      <c r="G111" s="20">
        <v>22.4</v>
      </c>
      <c r="H111" s="20">
        <v>40.266666666666666</v>
      </c>
      <c r="I111" s="20">
        <v>7.4224021592932381E-4</v>
      </c>
      <c r="J111" s="20">
        <v>248.34437086092714</v>
      </c>
      <c r="K111" s="33" t="s">
        <v>32</v>
      </c>
    </row>
    <row r="112" spans="1:11" ht="17.25" thickBot="1">
      <c r="A112" s="34" t="s">
        <v>161</v>
      </c>
      <c r="B112" s="21">
        <v>1980</v>
      </c>
      <c r="C112" s="21">
        <v>37.5</v>
      </c>
      <c r="D112" s="27">
        <v>44126.356249999997</v>
      </c>
      <c r="E112" s="21">
        <v>67919.999999483116</v>
      </c>
      <c r="F112" s="21">
        <v>11.4</v>
      </c>
      <c r="G112" s="21">
        <v>26.1</v>
      </c>
      <c r="H112" s="21">
        <v>30.4</v>
      </c>
      <c r="I112" s="21">
        <v>5.4475853946233169E-4</v>
      </c>
      <c r="J112" s="21">
        <v>328.9473684210526</v>
      </c>
      <c r="K112" s="35" t="s">
        <v>32</v>
      </c>
    </row>
    <row r="113" spans="1:11" ht="17.25" thickBot="1">
      <c r="A113" s="32" t="s">
        <v>161</v>
      </c>
      <c r="B113" s="20">
        <v>1980</v>
      </c>
      <c r="C113" s="20">
        <v>37.5</v>
      </c>
      <c r="D113" s="26">
        <v>44126.708333333336</v>
      </c>
      <c r="E113" s="20">
        <v>98339.999999944121</v>
      </c>
      <c r="F113" s="20">
        <v>10.5</v>
      </c>
      <c r="G113" s="20">
        <v>27</v>
      </c>
      <c r="H113" s="20">
        <v>28.000000000000004</v>
      </c>
      <c r="I113" s="20">
        <v>9.1519219036049595E-5</v>
      </c>
      <c r="J113" s="20">
        <v>357.14285714285717</v>
      </c>
      <c r="K113" s="33" t="s">
        <v>32</v>
      </c>
    </row>
    <row r="114" spans="1:11" ht="17.25" thickBot="1">
      <c r="A114" s="34" t="s">
        <v>161</v>
      </c>
      <c r="B114" s="21">
        <v>1980</v>
      </c>
      <c r="C114" s="21">
        <v>37.5</v>
      </c>
      <c r="D114" s="27">
        <v>44127.357638888891</v>
      </c>
      <c r="E114" s="21">
        <v>154439.99999987427</v>
      </c>
      <c r="F114" s="21">
        <v>9.5</v>
      </c>
      <c r="G114" s="21">
        <v>28</v>
      </c>
      <c r="H114" s="21">
        <v>25.333333333333336</v>
      </c>
      <c r="I114" s="21">
        <v>6.475006475011746E-5</v>
      </c>
      <c r="J114" s="21">
        <v>394.73684210526312</v>
      </c>
      <c r="K114" s="35" t="s">
        <v>32</v>
      </c>
    </row>
    <row r="115" spans="1:11" ht="17.25" thickBot="1">
      <c r="A115" s="32" t="s">
        <v>161</v>
      </c>
      <c r="B115" s="20">
        <v>1980</v>
      </c>
      <c r="C115" s="20">
        <v>37.5</v>
      </c>
      <c r="D115" s="26">
        <v>44130.357638888891</v>
      </c>
      <c r="E115" s="20">
        <v>413639.99999987427</v>
      </c>
      <c r="F115" s="20">
        <v>8.8000000000000007</v>
      </c>
      <c r="G115" s="20">
        <v>28.7</v>
      </c>
      <c r="H115" s="20">
        <v>23.466666666666669</v>
      </c>
      <c r="I115" s="20">
        <v>1.6922928150087323E-5</v>
      </c>
      <c r="J115" s="20">
        <v>426.13636363636357</v>
      </c>
      <c r="K115" s="33" t="s">
        <v>32</v>
      </c>
    </row>
    <row r="116" spans="1:11" ht="17.25" thickBot="1">
      <c r="A116" s="34" t="s">
        <v>161</v>
      </c>
      <c r="B116" s="21">
        <v>1980</v>
      </c>
      <c r="C116" s="21">
        <v>37.5</v>
      </c>
      <c r="D116" s="27">
        <v>44131.368055555555</v>
      </c>
      <c r="E116" s="21">
        <v>500939.99999966472</v>
      </c>
      <c r="F116" s="21">
        <v>8.6999999999999993</v>
      </c>
      <c r="G116" s="21">
        <v>28.8</v>
      </c>
      <c r="H116" s="21">
        <v>23.2</v>
      </c>
      <c r="I116" s="21">
        <v>1.9962470555369576E-6</v>
      </c>
      <c r="J116" s="21">
        <v>431.03448275862075</v>
      </c>
      <c r="K116" s="35" t="s">
        <v>32</v>
      </c>
    </row>
    <row r="117" spans="1:11" ht="17.25" thickBot="1">
      <c r="A117" s="47" t="s">
        <v>161</v>
      </c>
      <c r="B117" s="48">
        <v>1980</v>
      </c>
      <c r="C117" s="48">
        <v>37.5</v>
      </c>
      <c r="D117" s="49">
        <v>44132.357638888891</v>
      </c>
      <c r="E117" s="48">
        <v>586439.99999987427</v>
      </c>
      <c r="F117" s="48">
        <v>8.6999999999999993</v>
      </c>
      <c r="G117" s="48">
        <v>28.8</v>
      </c>
      <c r="H117" s="48">
        <v>23.2</v>
      </c>
      <c r="I117" s="48">
        <v>0</v>
      </c>
      <c r="J117" s="48">
        <v>431.03448275862075</v>
      </c>
      <c r="K117" s="50" t="s">
        <v>32</v>
      </c>
    </row>
    <row r="121" spans="1:11" ht="17.25" thickBot="1"/>
    <row r="122" spans="1:11" ht="17.25" thickBot="1">
      <c r="A122" s="28" t="s">
        <v>205</v>
      </c>
      <c r="B122" s="29">
        <v>2</v>
      </c>
      <c r="C122" s="5"/>
      <c r="D122" s="5"/>
      <c r="E122" s="5"/>
      <c r="F122" s="5"/>
      <c r="G122" s="5"/>
      <c r="H122" s="5"/>
      <c r="I122" s="5"/>
      <c r="J122" s="5"/>
      <c r="K122" s="6"/>
    </row>
    <row r="123" spans="1:11" ht="17.25" thickBot="1">
      <c r="A123" s="30" t="s">
        <v>206</v>
      </c>
      <c r="B123" s="23">
        <v>44125.568749999999</v>
      </c>
      <c r="K123" s="7"/>
    </row>
    <row r="124" spans="1:11" ht="17.25" thickBot="1">
      <c r="A124" s="30" t="s">
        <v>207</v>
      </c>
      <c r="B124" s="20">
        <v>200</v>
      </c>
      <c r="K124" s="7"/>
    </row>
    <row r="125" spans="1:11" ht="17.25" thickBot="1">
      <c r="A125" s="8"/>
      <c r="K125" s="7"/>
    </row>
    <row r="126" spans="1:11" ht="17.25" thickBot="1">
      <c r="A126" s="30" t="s">
        <v>151</v>
      </c>
      <c r="B126" s="20">
        <v>22.4</v>
      </c>
      <c r="K126" s="7"/>
    </row>
    <row r="127" spans="1:11" ht="17.25" thickBot="1">
      <c r="A127" s="30" t="s">
        <v>159</v>
      </c>
      <c r="B127" s="21">
        <v>312.97071129707115</v>
      </c>
      <c r="K127" s="7"/>
    </row>
    <row r="128" spans="1:11" ht="17.25" thickBot="1">
      <c r="A128" s="30" t="s">
        <v>158</v>
      </c>
      <c r="B128" s="20">
        <v>498.66666666666663</v>
      </c>
      <c r="K128" s="7"/>
    </row>
    <row r="129" spans="1:11">
      <c r="A129" s="8"/>
      <c r="K129" s="7"/>
    </row>
    <row r="130" spans="1:11" ht="17.25" thickBot="1">
      <c r="A130" s="8"/>
      <c r="K130" s="7"/>
    </row>
    <row r="131" spans="1:11" ht="17.25" thickBot="1">
      <c r="A131" s="30" t="s">
        <v>1</v>
      </c>
      <c r="B131" s="19" t="s">
        <v>147</v>
      </c>
      <c r="C131" s="19" t="s">
        <v>208</v>
      </c>
      <c r="D131" s="19" t="s">
        <v>209</v>
      </c>
      <c r="E131" s="19" t="s">
        <v>210</v>
      </c>
      <c r="F131" s="19" t="s">
        <v>211</v>
      </c>
      <c r="G131" s="19" t="s">
        <v>148</v>
      </c>
      <c r="H131" s="19" t="s">
        <v>149</v>
      </c>
      <c r="I131" s="19" t="s">
        <v>212</v>
      </c>
      <c r="J131" s="19" t="s">
        <v>213</v>
      </c>
      <c r="K131" s="31" t="s">
        <v>214</v>
      </c>
    </row>
    <row r="132" spans="1:11" ht="17.25" thickBot="1">
      <c r="A132" s="32" t="s">
        <v>162</v>
      </c>
      <c r="B132" s="20">
        <v>1980</v>
      </c>
      <c r="C132" s="20">
        <v>37.4</v>
      </c>
      <c r="D132" s="26">
        <v>44125.568749999999</v>
      </c>
      <c r="E132" s="20"/>
      <c r="F132" s="20">
        <v>37.4</v>
      </c>
      <c r="G132" s="20">
        <v>0</v>
      </c>
      <c r="H132" s="20"/>
      <c r="I132" s="20">
        <v>0</v>
      </c>
      <c r="J132" s="20">
        <v>200</v>
      </c>
      <c r="K132" s="33" t="s">
        <v>32</v>
      </c>
    </row>
    <row r="133" spans="1:11" ht="17.25" thickBot="1">
      <c r="A133" s="34" t="s">
        <v>162</v>
      </c>
      <c r="B133" s="21">
        <v>1980</v>
      </c>
      <c r="C133" s="21">
        <v>37.4</v>
      </c>
      <c r="D133" s="27">
        <v>44125.569444444445</v>
      </c>
      <c r="E133" s="21">
        <v>60.000000195577741</v>
      </c>
      <c r="F133" s="21">
        <v>37.4</v>
      </c>
      <c r="G133" s="21">
        <v>0</v>
      </c>
      <c r="H133" s="21">
        <v>100</v>
      </c>
      <c r="I133" s="21">
        <v>0</v>
      </c>
      <c r="J133" s="21">
        <v>200</v>
      </c>
      <c r="K133" s="35" t="s">
        <v>32</v>
      </c>
    </row>
    <row r="134" spans="1:11" ht="17.25" thickBot="1">
      <c r="A134" s="32" t="s">
        <v>162</v>
      </c>
      <c r="B134" s="20">
        <v>1980</v>
      </c>
      <c r="C134" s="20">
        <v>37.4</v>
      </c>
      <c r="D134" s="26">
        <v>44125.572222222225</v>
      </c>
      <c r="E134" s="20">
        <v>300.00000034924597</v>
      </c>
      <c r="F134" s="20">
        <v>37.4</v>
      </c>
      <c r="G134" s="20">
        <v>0</v>
      </c>
      <c r="H134" s="20">
        <v>100</v>
      </c>
      <c r="I134" s="20">
        <v>0</v>
      </c>
      <c r="J134" s="20">
        <v>200</v>
      </c>
      <c r="K134" s="33" t="s">
        <v>32</v>
      </c>
    </row>
    <row r="135" spans="1:11" ht="17.25" thickBot="1">
      <c r="A135" s="34" t="s">
        <v>162</v>
      </c>
      <c r="B135" s="21">
        <v>1980</v>
      </c>
      <c r="C135" s="21">
        <v>37.4</v>
      </c>
      <c r="D135" s="27">
        <v>44125.575694444444</v>
      </c>
      <c r="E135" s="21">
        <v>600.00000006984919</v>
      </c>
      <c r="F135" s="21">
        <v>37.4</v>
      </c>
      <c r="G135" s="21">
        <v>0</v>
      </c>
      <c r="H135" s="21">
        <v>100</v>
      </c>
      <c r="I135" s="21">
        <v>0</v>
      </c>
      <c r="J135" s="21">
        <v>200</v>
      </c>
      <c r="K135" s="35" t="s">
        <v>32</v>
      </c>
    </row>
    <row r="136" spans="1:11" ht="17.25" thickBot="1">
      <c r="A136" s="32" t="s">
        <v>162</v>
      </c>
      <c r="B136" s="20">
        <v>1980</v>
      </c>
      <c r="C136" s="20">
        <v>37.4</v>
      </c>
      <c r="D136" s="26">
        <v>44125.57916666667</v>
      </c>
      <c r="E136" s="20">
        <v>900.00000041909516</v>
      </c>
      <c r="F136" s="20">
        <v>37.4</v>
      </c>
      <c r="G136" s="20">
        <v>0</v>
      </c>
      <c r="H136" s="20">
        <v>100</v>
      </c>
      <c r="I136" s="20">
        <v>0</v>
      </c>
      <c r="J136" s="20">
        <v>200</v>
      </c>
      <c r="K136" s="33" t="s">
        <v>32</v>
      </c>
    </row>
    <row r="137" spans="1:11" ht="17.25" thickBot="1">
      <c r="A137" s="34" t="s">
        <v>162</v>
      </c>
      <c r="B137" s="21">
        <v>1980</v>
      </c>
      <c r="C137" s="21">
        <v>37.4</v>
      </c>
      <c r="D137" s="27">
        <v>44125.589583333334</v>
      </c>
      <c r="E137" s="21">
        <v>1800.0000002095476</v>
      </c>
      <c r="F137" s="21">
        <v>37.200000000000003</v>
      </c>
      <c r="G137" s="21">
        <v>0.19999999999999574</v>
      </c>
      <c r="H137" s="21">
        <v>99.465240641711233</v>
      </c>
      <c r="I137" s="21">
        <v>1.1111111109817372E-3</v>
      </c>
      <c r="J137" s="21">
        <v>201.07526881720429</v>
      </c>
      <c r="K137" s="35" t="s">
        <v>32</v>
      </c>
    </row>
    <row r="138" spans="1:11" ht="17.25" thickBot="1">
      <c r="A138" s="32" t="s">
        <v>162</v>
      </c>
      <c r="B138" s="20">
        <v>1980</v>
      </c>
      <c r="C138" s="20">
        <v>37.4</v>
      </c>
      <c r="D138" s="26">
        <v>44125.611805555556</v>
      </c>
      <c r="E138" s="20">
        <v>3720.0000001816079</v>
      </c>
      <c r="F138" s="20">
        <v>36.6</v>
      </c>
      <c r="G138" s="20">
        <v>0.79999999999999716</v>
      </c>
      <c r="H138" s="20">
        <v>97.860962566844918</v>
      </c>
      <c r="I138" s="20">
        <v>1.6129032257277147E-3</v>
      </c>
      <c r="J138" s="20">
        <v>204.37158469945356</v>
      </c>
      <c r="K138" s="33" t="s">
        <v>32</v>
      </c>
    </row>
    <row r="139" spans="1:11" ht="17.25" thickBot="1">
      <c r="A139" s="34" t="s">
        <v>162</v>
      </c>
      <c r="B139" s="21">
        <v>1980</v>
      </c>
      <c r="C139" s="21">
        <v>37.4</v>
      </c>
      <c r="D139" s="27">
        <v>44125.65347222222</v>
      </c>
      <c r="E139" s="21">
        <v>7319.9999999720603</v>
      </c>
      <c r="F139" s="21">
        <v>27</v>
      </c>
      <c r="G139" s="21">
        <v>10.399999999999999</v>
      </c>
      <c r="H139" s="21">
        <v>72.192513368983953</v>
      </c>
      <c r="I139" s="21">
        <v>1.3114754098410715E-2</v>
      </c>
      <c r="J139" s="21">
        <v>277.03703703703701</v>
      </c>
      <c r="K139" s="35" t="s">
        <v>32</v>
      </c>
    </row>
    <row r="140" spans="1:11" ht="17.25" thickBot="1">
      <c r="A140" s="32" t="s">
        <v>162</v>
      </c>
      <c r="B140" s="20">
        <v>1980</v>
      </c>
      <c r="C140" s="20">
        <v>37.4</v>
      </c>
      <c r="D140" s="26">
        <v>44125.695138888892</v>
      </c>
      <c r="E140" s="20">
        <v>10920.000000391155</v>
      </c>
      <c r="F140" s="20">
        <v>23.9</v>
      </c>
      <c r="G140" s="20">
        <v>13.5</v>
      </c>
      <c r="H140" s="20">
        <v>63.903743315508024</v>
      </c>
      <c r="I140" s="20">
        <v>2.8388278387261531E-3</v>
      </c>
      <c r="J140" s="20">
        <v>312.97071129707115</v>
      </c>
      <c r="K140" s="33" t="s">
        <v>32</v>
      </c>
    </row>
    <row r="141" spans="1:11" ht="17.25" thickBot="1">
      <c r="A141" s="34" t="s">
        <v>162</v>
      </c>
      <c r="B141" s="21">
        <v>1980</v>
      </c>
      <c r="C141" s="21">
        <v>37.4</v>
      </c>
      <c r="D141" s="27">
        <v>44125.741666666669</v>
      </c>
      <c r="E141" s="21">
        <v>14940.000000293367</v>
      </c>
      <c r="F141" s="21">
        <v>22.7</v>
      </c>
      <c r="G141" s="21">
        <v>14.7</v>
      </c>
      <c r="H141" s="21">
        <v>60.695187165775401</v>
      </c>
      <c r="I141" s="21">
        <v>8.0321285138984988E-4</v>
      </c>
      <c r="J141" s="21">
        <v>329.51541850220264</v>
      </c>
      <c r="K141" s="35" t="s">
        <v>32</v>
      </c>
    </row>
    <row r="142" spans="1:11" ht="17.25" thickBot="1">
      <c r="A142" s="32" t="s">
        <v>162</v>
      </c>
      <c r="B142" s="20">
        <v>1980</v>
      </c>
      <c r="C142" s="20">
        <v>37.4</v>
      </c>
      <c r="D142" s="26">
        <v>44126.356249999997</v>
      </c>
      <c r="E142" s="20">
        <v>68039.999999874271</v>
      </c>
      <c r="F142" s="20">
        <v>18.7</v>
      </c>
      <c r="G142" s="20">
        <v>18.7</v>
      </c>
      <c r="H142" s="20">
        <v>50</v>
      </c>
      <c r="I142" s="20">
        <v>5.8788947677945204E-4</v>
      </c>
      <c r="J142" s="20">
        <v>400</v>
      </c>
      <c r="K142" s="33" t="s">
        <v>32</v>
      </c>
    </row>
    <row r="143" spans="1:11" ht="17.25" thickBot="1">
      <c r="A143" s="34" t="s">
        <v>162</v>
      </c>
      <c r="B143" s="21">
        <v>1980</v>
      </c>
      <c r="C143" s="21">
        <v>37.4</v>
      </c>
      <c r="D143" s="27">
        <v>44126.708333333336</v>
      </c>
      <c r="E143" s="21">
        <v>98460.000000335276</v>
      </c>
      <c r="F143" s="21">
        <v>17.600000000000001</v>
      </c>
      <c r="G143" s="21">
        <v>19.799999999999997</v>
      </c>
      <c r="H143" s="21">
        <v>47.058823529411768</v>
      </c>
      <c r="I143" s="21">
        <v>1.1172049563236361E-4</v>
      </c>
      <c r="J143" s="21">
        <v>424.99999999999989</v>
      </c>
      <c r="K143" s="35" t="s">
        <v>32</v>
      </c>
    </row>
    <row r="144" spans="1:11" ht="17.25" thickBot="1">
      <c r="A144" s="32" t="s">
        <v>162</v>
      </c>
      <c r="B144" s="20">
        <v>1980</v>
      </c>
      <c r="C144" s="20">
        <v>37.4</v>
      </c>
      <c r="D144" s="26">
        <v>44127.357638888891</v>
      </c>
      <c r="E144" s="20">
        <v>154560.00000026543</v>
      </c>
      <c r="F144" s="20">
        <v>16.25</v>
      </c>
      <c r="G144" s="20">
        <v>21.15</v>
      </c>
      <c r="H144" s="20">
        <v>43.44919786096257</v>
      </c>
      <c r="I144" s="20">
        <v>8.734472049674451E-5</v>
      </c>
      <c r="J144" s="20">
        <v>460.30769230769232</v>
      </c>
      <c r="K144" s="33" t="s">
        <v>32</v>
      </c>
    </row>
    <row r="145" spans="1:11" ht="17.25" thickBot="1">
      <c r="A145" s="34" t="s">
        <v>162</v>
      </c>
      <c r="B145" s="21">
        <v>1980</v>
      </c>
      <c r="C145" s="21">
        <v>37.4</v>
      </c>
      <c r="D145" s="27">
        <v>44130.357638888891</v>
      </c>
      <c r="E145" s="21">
        <v>413760.00000026543</v>
      </c>
      <c r="F145" s="21">
        <v>15.2</v>
      </c>
      <c r="G145" s="21">
        <v>22.2</v>
      </c>
      <c r="H145" s="21">
        <v>40.641711229946523</v>
      </c>
      <c r="I145" s="21">
        <v>2.5377030162396731E-5</v>
      </c>
      <c r="J145" s="21">
        <v>492.1052631578948</v>
      </c>
      <c r="K145" s="35" t="s">
        <v>32</v>
      </c>
    </row>
    <row r="146" spans="1:11" ht="17.25" thickBot="1">
      <c r="A146" s="32" t="s">
        <v>162</v>
      </c>
      <c r="B146" s="20">
        <v>1980</v>
      </c>
      <c r="C146" s="20">
        <v>37.4</v>
      </c>
      <c r="D146" s="26">
        <v>44131.368055555555</v>
      </c>
      <c r="E146" s="20">
        <v>501060.00000005588</v>
      </c>
      <c r="F146" s="20">
        <v>15.1</v>
      </c>
      <c r="G146" s="20">
        <v>22.299999999999997</v>
      </c>
      <c r="H146" s="20">
        <v>40.37433155080214</v>
      </c>
      <c r="I146" s="20">
        <v>1.9957689697838282E-6</v>
      </c>
      <c r="J146" s="20">
        <v>495.36423841059599</v>
      </c>
      <c r="K146" s="33" t="s">
        <v>32</v>
      </c>
    </row>
    <row r="147" spans="1:11" ht="17.25" thickBot="1">
      <c r="A147" s="36" t="s">
        <v>162</v>
      </c>
      <c r="B147" s="37">
        <v>1980</v>
      </c>
      <c r="C147" s="37">
        <v>37.4</v>
      </c>
      <c r="D147" s="38">
        <v>44132.357638888891</v>
      </c>
      <c r="E147" s="37">
        <v>586560.00000026543</v>
      </c>
      <c r="F147" s="37">
        <v>15</v>
      </c>
      <c r="G147" s="37">
        <v>22.4</v>
      </c>
      <c r="H147" s="37">
        <v>40.106951871657756</v>
      </c>
      <c r="I147" s="37">
        <v>1.7048554282589061E-6</v>
      </c>
      <c r="J147" s="37">
        <v>498.66666666666663</v>
      </c>
      <c r="K147" s="39" t="s">
        <v>32</v>
      </c>
    </row>
    <row r="151" spans="1:11" ht="17.25" thickBot="1"/>
    <row r="152" spans="1:11" ht="17.25" thickBot="1">
      <c r="A152" s="28" t="s">
        <v>205</v>
      </c>
      <c r="B152" s="29">
        <v>2</v>
      </c>
      <c r="C152" s="5"/>
      <c r="D152" s="5"/>
      <c r="E152" s="5"/>
      <c r="F152" s="5"/>
      <c r="G152" s="5"/>
      <c r="H152" s="5"/>
      <c r="I152" s="5"/>
      <c r="J152" s="5"/>
      <c r="K152" s="6"/>
    </row>
    <row r="153" spans="1:11" ht="17.25" thickBot="1">
      <c r="A153" s="30" t="s">
        <v>206</v>
      </c>
      <c r="B153" s="23">
        <v>44125.566666666666</v>
      </c>
      <c r="K153" s="7"/>
    </row>
    <row r="154" spans="1:11" ht="17.25" thickBot="1">
      <c r="A154" s="30" t="s">
        <v>207</v>
      </c>
      <c r="B154" s="20">
        <v>300</v>
      </c>
      <c r="K154" s="7"/>
    </row>
    <row r="155" spans="1:11" ht="17.25" thickBot="1">
      <c r="A155" s="8"/>
      <c r="K155" s="7"/>
    </row>
    <row r="156" spans="1:11" ht="17.25" thickBot="1">
      <c r="A156" s="30" t="s">
        <v>151</v>
      </c>
      <c r="B156" s="20">
        <v>15.399999999999999</v>
      </c>
      <c r="K156" s="7"/>
    </row>
    <row r="157" spans="1:11" ht="17.25" thickBot="1">
      <c r="A157" s="30" t="s">
        <v>159</v>
      </c>
      <c r="B157" s="21">
        <v>301.60857908847186</v>
      </c>
      <c r="K157" s="7"/>
    </row>
    <row r="158" spans="1:11" ht="17.25" thickBot="1">
      <c r="A158" s="30" t="s">
        <v>158</v>
      </c>
      <c r="B158" s="20">
        <v>509.04977375565608</v>
      </c>
      <c r="K158" s="7"/>
    </row>
    <row r="159" spans="1:11">
      <c r="A159" s="8"/>
      <c r="K159" s="7"/>
    </row>
    <row r="160" spans="1:11" ht="17.25" thickBot="1">
      <c r="A160" s="8"/>
      <c r="K160" s="7"/>
    </row>
    <row r="161" spans="1:11" ht="17.25" thickBot="1">
      <c r="A161" s="30" t="s">
        <v>1</v>
      </c>
      <c r="B161" s="19" t="s">
        <v>147</v>
      </c>
      <c r="C161" s="19" t="s">
        <v>208</v>
      </c>
      <c r="D161" s="19" t="s">
        <v>209</v>
      </c>
      <c r="E161" s="19" t="s">
        <v>210</v>
      </c>
      <c r="F161" s="19" t="s">
        <v>211</v>
      </c>
      <c r="G161" s="19" t="s">
        <v>148</v>
      </c>
      <c r="H161" s="19" t="s">
        <v>149</v>
      </c>
      <c r="I161" s="19" t="s">
        <v>212</v>
      </c>
      <c r="J161" s="19" t="s">
        <v>213</v>
      </c>
      <c r="K161" s="31" t="s">
        <v>214</v>
      </c>
    </row>
    <row r="162" spans="1:11" ht="17.25" thickBot="1">
      <c r="A162" s="32" t="s">
        <v>163</v>
      </c>
      <c r="B162" s="20">
        <v>2000</v>
      </c>
      <c r="C162" s="20">
        <v>37.5</v>
      </c>
      <c r="D162" s="26">
        <v>44125.566666666666</v>
      </c>
      <c r="E162" s="20"/>
      <c r="F162" s="20">
        <v>37.5</v>
      </c>
      <c r="G162" s="20">
        <v>0</v>
      </c>
      <c r="H162" s="20"/>
      <c r="I162" s="20">
        <v>0</v>
      </c>
      <c r="J162" s="20">
        <v>300</v>
      </c>
      <c r="K162" s="33" t="s">
        <v>32</v>
      </c>
    </row>
    <row r="163" spans="1:11" ht="17.25" thickBot="1">
      <c r="A163" s="34" t="s">
        <v>163</v>
      </c>
      <c r="B163" s="21">
        <v>2000</v>
      </c>
      <c r="C163" s="21">
        <v>37.5</v>
      </c>
      <c r="D163" s="27">
        <v>44125.567361111112</v>
      </c>
      <c r="E163" s="21">
        <v>60.000000195577741</v>
      </c>
      <c r="F163" s="21">
        <v>37.5</v>
      </c>
      <c r="G163" s="21">
        <v>0</v>
      </c>
      <c r="H163" s="21">
        <v>100</v>
      </c>
      <c r="I163" s="21">
        <v>0</v>
      </c>
      <c r="J163" s="21">
        <v>300</v>
      </c>
      <c r="K163" s="35" t="s">
        <v>32</v>
      </c>
    </row>
    <row r="164" spans="1:11" ht="17.25" thickBot="1">
      <c r="A164" s="32" t="s">
        <v>163</v>
      </c>
      <c r="B164" s="20">
        <v>2000</v>
      </c>
      <c r="C164" s="20">
        <v>37.5</v>
      </c>
      <c r="D164" s="26">
        <v>44125.570833333331</v>
      </c>
      <c r="E164" s="20">
        <v>359.99999991618097</v>
      </c>
      <c r="F164" s="20">
        <v>37.5</v>
      </c>
      <c r="G164" s="20">
        <v>0</v>
      </c>
      <c r="H164" s="20">
        <v>100</v>
      </c>
      <c r="I164" s="20">
        <v>0</v>
      </c>
      <c r="J164" s="20">
        <v>300</v>
      </c>
      <c r="K164" s="33" t="s">
        <v>32</v>
      </c>
    </row>
    <row r="165" spans="1:11" ht="17.25" thickBot="1">
      <c r="A165" s="34" t="s">
        <v>163</v>
      </c>
      <c r="B165" s="21">
        <v>2000</v>
      </c>
      <c r="C165" s="21">
        <v>37.5</v>
      </c>
      <c r="D165" s="27">
        <v>44125.573611111111</v>
      </c>
      <c r="E165" s="21">
        <v>600.00000006984919</v>
      </c>
      <c r="F165" s="21">
        <v>37.5</v>
      </c>
      <c r="G165" s="21">
        <v>0</v>
      </c>
      <c r="H165" s="21">
        <v>100</v>
      </c>
      <c r="I165" s="21">
        <v>0</v>
      </c>
      <c r="J165" s="21">
        <v>300</v>
      </c>
      <c r="K165" s="35" t="s">
        <v>32</v>
      </c>
    </row>
    <row r="166" spans="1:11" ht="17.25" thickBot="1">
      <c r="A166" s="32" t="s">
        <v>163</v>
      </c>
      <c r="B166" s="20">
        <v>2000</v>
      </c>
      <c r="C166" s="20">
        <v>37.5</v>
      </c>
      <c r="D166" s="26">
        <v>44125.57708333333</v>
      </c>
      <c r="E166" s="20">
        <v>899.99999979045242</v>
      </c>
      <c r="F166" s="20">
        <v>37.5</v>
      </c>
      <c r="G166" s="20">
        <v>0</v>
      </c>
      <c r="H166" s="20">
        <v>100</v>
      </c>
      <c r="I166" s="20">
        <v>0</v>
      </c>
      <c r="J166" s="20">
        <v>300</v>
      </c>
      <c r="K166" s="33" t="s">
        <v>32</v>
      </c>
    </row>
    <row r="167" spans="1:11" ht="17.25" thickBot="1">
      <c r="A167" s="34" t="s">
        <v>163</v>
      </c>
      <c r="B167" s="21">
        <v>2000</v>
      </c>
      <c r="C167" s="21">
        <v>37.5</v>
      </c>
      <c r="D167" s="27">
        <v>44125.587500000001</v>
      </c>
      <c r="E167" s="21">
        <v>1800.0000002095476</v>
      </c>
      <c r="F167" s="21">
        <v>37.5</v>
      </c>
      <c r="G167" s="21">
        <v>0</v>
      </c>
      <c r="H167" s="21">
        <v>100</v>
      </c>
      <c r="I167" s="21">
        <v>0</v>
      </c>
      <c r="J167" s="21">
        <v>300</v>
      </c>
      <c r="K167" s="35" t="s">
        <v>32</v>
      </c>
    </row>
    <row r="168" spans="1:11" ht="17.25" thickBot="1">
      <c r="A168" s="32" t="s">
        <v>163</v>
      </c>
      <c r="B168" s="20">
        <v>2000</v>
      </c>
      <c r="C168" s="20">
        <v>37.5</v>
      </c>
      <c r="D168" s="26">
        <v>44125.611805555556</v>
      </c>
      <c r="E168" s="20">
        <v>3900.0000001396984</v>
      </c>
      <c r="F168" s="20">
        <v>37.5</v>
      </c>
      <c r="G168" s="20">
        <v>0</v>
      </c>
      <c r="H168" s="20">
        <v>100</v>
      </c>
      <c r="I168" s="20">
        <v>0</v>
      </c>
      <c r="J168" s="20">
        <v>300</v>
      </c>
      <c r="K168" s="33" t="s">
        <v>32</v>
      </c>
    </row>
    <row r="169" spans="1:11" ht="17.25" thickBot="1">
      <c r="A169" s="34" t="s">
        <v>163</v>
      </c>
      <c r="B169" s="21">
        <v>2000</v>
      </c>
      <c r="C169" s="21">
        <v>37.5</v>
      </c>
      <c r="D169" s="27">
        <v>44125.65347222222</v>
      </c>
      <c r="E169" s="21">
        <v>7499.9999999301508</v>
      </c>
      <c r="F169" s="21">
        <v>37.4</v>
      </c>
      <c r="G169" s="21">
        <v>0.10000000000000142</v>
      </c>
      <c r="H169" s="21">
        <v>99.733333333333334</v>
      </c>
      <c r="I169" s="21">
        <v>1.33333333334577E-4</v>
      </c>
      <c r="J169" s="21">
        <v>300.80213903743316</v>
      </c>
      <c r="K169" s="35" t="s">
        <v>32</v>
      </c>
    </row>
    <row r="170" spans="1:11" ht="17.25" thickBot="1">
      <c r="A170" s="32" t="s">
        <v>163</v>
      </c>
      <c r="B170" s="20">
        <v>2000</v>
      </c>
      <c r="C170" s="20">
        <v>37.5</v>
      </c>
      <c r="D170" s="26">
        <v>44125.695138888892</v>
      </c>
      <c r="E170" s="20">
        <v>11100.000000349246</v>
      </c>
      <c r="F170" s="20">
        <v>37.299999999999997</v>
      </c>
      <c r="G170" s="20">
        <v>0.20000000000000284</v>
      </c>
      <c r="H170" s="20">
        <v>99.466666666666654</v>
      </c>
      <c r="I170" s="20">
        <v>9.0090090087256814E-5</v>
      </c>
      <c r="J170" s="20">
        <v>301.60857908847186</v>
      </c>
      <c r="K170" s="33" t="s">
        <v>32</v>
      </c>
    </row>
    <row r="171" spans="1:11" ht="17.25" thickBot="1">
      <c r="A171" s="34" t="s">
        <v>163</v>
      </c>
      <c r="B171" s="21">
        <v>2000</v>
      </c>
      <c r="C171" s="21">
        <v>37.5</v>
      </c>
      <c r="D171" s="27">
        <v>44125.741666666669</v>
      </c>
      <c r="E171" s="21">
        <v>15120.000000251457</v>
      </c>
      <c r="F171" s="21">
        <v>37.299999999999997</v>
      </c>
      <c r="G171" s="21">
        <v>0.20000000000000284</v>
      </c>
      <c r="H171" s="21">
        <v>99.466666666666654</v>
      </c>
      <c r="I171" s="21">
        <v>0</v>
      </c>
      <c r="J171" s="21">
        <v>301.60857908847186</v>
      </c>
      <c r="K171" s="35" t="s">
        <v>32</v>
      </c>
    </row>
    <row r="172" spans="1:11" ht="17.25" thickBot="1">
      <c r="A172" s="32" t="s">
        <v>163</v>
      </c>
      <c r="B172" s="20">
        <v>2000</v>
      </c>
      <c r="C172" s="20">
        <v>37.5</v>
      </c>
      <c r="D172" s="26">
        <v>44126.356249999997</v>
      </c>
      <c r="E172" s="20">
        <v>68219.999999832362</v>
      </c>
      <c r="F172" s="20">
        <v>35.5</v>
      </c>
      <c r="G172" s="20">
        <v>2</v>
      </c>
      <c r="H172" s="20">
        <v>94.666666666666671</v>
      </c>
      <c r="I172" s="20">
        <v>2.6385224274471129E-4</v>
      </c>
      <c r="J172" s="20">
        <v>316.9014084507042</v>
      </c>
      <c r="K172" s="33" t="s">
        <v>32</v>
      </c>
    </row>
    <row r="173" spans="1:11" ht="17.25" thickBot="1">
      <c r="A173" s="34" t="s">
        <v>163</v>
      </c>
      <c r="B173" s="21">
        <v>2000</v>
      </c>
      <c r="C173" s="21">
        <v>37.5</v>
      </c>
      <c r="D173" s="27">
        <v>44126.708333333336</v>
      </c>
      <c r="E173" s="21">
        <v>98640.000000293367</v>
      </c>
      <c r="F173" s="21">
        <v>34</v>
      </c>
      <c r="G173" s="21">
        <v>3.5</v>
      </c>
      <c r="H173" s="21">
        <v>90.666666666666657</v>
      </c>
      <c r="I173" s="21">
        <v>1.5206812652022899E-4</v>
      </c>
      <c r="J173" s="21">
        <v>330.88235294117652</v>
      </c>
      <c r="K173" s="35" t="s">
        <v>32</v>
      </c>
    </row>
    <row r="174" spans="1:11" ht="17.25" thickBot="1">
      <c r="A174" s="32" t="s">
        <v>163</v>
      </c>
      <c r="B174" s="20">
        <v>2000</v>
      </c>
      <c r="C174" s="20">
        <v>37.5</v>
      </c>
      <c r="D174" s="26">
        <v>44127.357638888891</v>
      </c>
      <c r="E174" s="20">
        <v>154740.00000022352</v>
      </c>
      <c r="F174" s="20">
        <v>31.4</v>
      </c>
      <c r="G174" s="20">
        <v>6.1000000000000014</v>
      </c>
      <c r="H174" s="20">
        <v>83.73333333333332</v>
      </c>
      <c r="I174" s="20">
        <v>1.6802378182733914E-4</v>
      </c>
      <c r="J174" s="20">
        <v>358.28025477707007</v>
      </c>
      <c r="K174" s="33" t="s">
        <v>32</v>
      </c>
    </row>
    <row r="175" spans="1:11" ht="17.25" thickBot="1">
      <c r="A175" s="34" t="s">
        <v>163</v>
      </c>
      <c r="B175" s="21">
        <v>2000</v>
      </c>
      <c r="C175" s="21">
        <v>37.5</v>
      </c>
      <c r="D175" s="27">
        <v>44130.357638888891</v>
      </c>
      <c r="E175" s="21">
        <v>413940.00000022352</v>
      </c>
      <c r="F175" s="21">
        <v>23.3</v>
      </c>
      <c r="G175" s="21">
        <v>14.2</v>
      </c>
      <c r="H175" s="21">
        <v>62.13333333333334</v>
      </c>
      <c r="I175" s="21">
        <v>1.9568053341053349E-4</v>
      </c>
      <c r="J175" s="21">
        <v>482.83261802575106</v>
      </c>
      <c r="K175" s="35" t="s">
        <v>32</v>
      </c>
    </row>
    <row r="176" spans="1:11" ht="17.25" thickBot="1">
      <c r="A176" s="32" t="s">
        <v>163</v>
      </c>
      <c r="B176" s="20">
        <v>2000</v>
      </c>
      <c r="C176" s="20">
        <v>37.5</v>
      </c>
      <c r="D176" s="26">
        <v>44131.368055555555</v>
      </c>
      <c r="E176" s="20">
        <v>501240.00000001397</v>
      </c>
      <c r="F176" s="20">
        <v>22.6</v>
      </c>
      <c r="G176" s="20">
        <v>14.899999999999999</v>
      </c>
      <c r="H176" s="20">
        <v>60.266666666666666</v>
      </c>
      <c r="I176" s="20">
        <v>1.3965365892585982E-5</v>
      </c>
      <c r="J176" s="20">
        <v>497.78761061946898</v>
      </c>
      <c r="K176" s="33" t="s">
        <v>32</v>
      </c>
    </row>
    <row r="177" spans="1:11" ht="17.25" thickBot="1">
      <c r="A177" s="36" t="s">
        <v>163</v>
      </c>
      <c r="B177" s="37">
        <v>2000</v>
      </c>
      <c r="C177" s="37">
        <v>37.5</v>
      </c>
      <c r="D177" s="38">
        <v>44132.357638888891</v>
      </c>
      <c r="E177" s="37">
        <v>586740.00000022352</v>
      </c>
      <c r="F177" s="37">
        <v>22.1</v>
      </c>
      <c r="G177" s="37">
        <v>15.399999999999999</v>
      </c>
      <c r="H177" s="37">
        <v>58.933333333333337</v>
      </c>
      <c r="I177" s="37">
        <v>8.5216620649659052E-6</v>
      </c>
      <c r="J177" s="37">
        <v>509.04977375565608</v>
      </c>
      <c r="K177" s="39" t="s">
        <v>32</v>
      </c>
    </row>
    <row r="181" spans="1:11" ht="17.25" thickBot="1"/>
    <row r="182" spans="1:11" ht="17.25" thickBot="1">
      <c r="A182" s="28" t="s">
        <v>216</v>
      </c>
      <c r="B182" s="44" t="s">
        <v>167</v>
      </c>
      <c r="C182" s="44" t="s">
        <v>168</v>
      </c>
      <c r="D182" s="44" t="s">
        <v>169</v>
      </c>
      <c r="E182" s="44" t="s">
        <v>148</v>
      </c>
      <c r="F182" s="44" t="s">
        <v>170</v>
      </c>
      <c r="G182" s="45" t="s">
        <v>171</v>
      </c>
    </row>
    <row r="183" spans="1:11" ht="17.25" thickBot="1">
      <c r="A183" s="30" t="s">
        <v>172</v>
      </c>
      <c r="B183" s="20">
        <v>540.00000050291419</v>
      </c>
      <c r="C183" s="20">
        <v>10.079575596816975</v>
      </c>
      <c r="D183" s="20">
        <v>99.21052631578948</v>
      </c>
      <c r="E183" s="20">
        <v>33.900000000000006</v>
      </c>
      <c r="F183" s="20">
        <v>0.62777777719311423</v>
      </c>
      <c r="G183" s="33">
        <v>10</v>
      </c>
    </row>
    <row r="184" spans="1:11" ht="17.25" thickBot="1">
      <c r="A184" s="30" t="s">
        <v>173</v>
      </c>
      <c r="B184" s="21">
        <v>900.00000041909516</v>
      </c>
      <c r="C184" s="21">
        <v>22.047244094488189</v>
      </c>
      <c r="D184" s="21">
        <v>90.714285714285708</v>
      </c>
      <c r="E184" s="21">
        <v>29.700000000000003</v>
      </c>
      <c r="F184" s="21">
        <v>0.32999999984633177</v>
      </c>
      <c r="G184" s="35">
        <v>20</v>
      </c>
    </row>
    <row r="185" spans="1:11" ht="17.25" thickBot="1">
      <c r="A185" s="30" t="s">
        <v>174</v>
      </c>
      <c r="B185" s="20">
        <v>3600.0000004190952</v>
      </c>
      <c r="C185" s="20">
        <v>35.733333333333334</v>
      </c>
      <c r="D185" s="20">
        <v>139.92537313432837</v>
      </c>
      <c r="E185" s="20">
        <v>24.1</v>
      </c>
      <c r="F185" s="20">
        <v>6.6944444436651082E-2</v>
      </c>
      <c r="G185" s="33">
        <v>50</v>
      </c>
    </row>
    <row r="186" spans="1:11" ht="17.25" thickBot="1">
      <c r="A186" s="30" t="s">
        <v>175</v>
      </c>
      <c r="B186" s="21">
        <v>7199.9999995809048</v>
      </c>
      <c r="C186" s="21">
        <v>47.199999999999996</v>
      </c>
      <c r="D186" s="21">
        <v>211.86440677966104</v>
      </c>
      <c r="E186" s="21">
        <v>19.8</v>
      </c>
      <c r="F186" s="21">
        <v>2.7500000001600709E-2</v>
      </c>
      <c r="G186" s="35">
        <v>100</v>
      </c>
    </row>
    <row r="187" spans="1:11" ht="17.25" thickBot="1">
      <c r="A187" s="30" t="s">
        <v>176</v>
      </c>
      <c r="B187" s="20">
        <v>10920.000000391155</v>
      </c>
      <c r="C187" s="20">
        <v>63.903743315508024</v>
      </c>
      <c r="D187" s="20">
        <v>312.97071129707115</v>
      </c>
      <c r="E187" s="20">
        <v>13.5</v>
      </c>
      <c r="F187" s="20">
        <v>1.2362637362194532E-2</v>
      </c>
      <c r="G187" s="33">
        <v>200</v>
      </c>
    </row>
    <row r="188" spans="1:11" ht="17.25" thickBot="1">
      <c r="A188" s="46" t="s">
        <v>177</v>
      </c>
      <c r="B188" s="37"/>
      <c r="C188" s="37"/>
      <c r="D188" s="37"/>
      <c r="E188" s="37"/>
      <c r="F188" s="37"/>
      <c r="G188" s="39">
        <v>300</v>
      </c>
    </row>
  </sheetData>
  <phoneticPr fontId="7"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91583-F480-4ABC-ADED-AE1198243EFC}">
  <dimension ref="A1:N230"/>
  <sheetViews>
    <sheetView topLeftCell="A88" zoomScale="55" zoomScaleNormal="55" workbookViewId="0">
      <selection activeCell="A190" sqref="A190"/>
    </sheetView>
  </sheetViews>
  <sheetFormatPr defaultColWidth="8.85546875" defaultRowHeight="16.5"/>
  <cols>
    <col min="1" max="1" width="39.7109375" style="4" customWidth="1"/>
    <col min="2" max="2" width="19.85546875" style="4" bestFit="1" customWidth="1"/>
    <col min="3" max="3" width="31.85546875" style="4" customWidth="1"/>
    <col min="4" max="4" width="18.42578125" style="4" customWidth="1"/>
    <col min="5" max="5" width="15.5703125" style="4" bestFit="1" customWidth="1"/>
    <col min="6" max="7" width="9" style="4" bestFit="1" customWidth="1"/>
    <col min="8" max="8" width="20.85546875" style="4" customWidth="1"/>
    <col min="9" max="9" width="14.7109375" style="4" bestFit="1" customWidth="1"/>
    <col min="10" max="10" width="10.42578125" style="4" customWidth="1"/>
    <col min="11" max="11" width="18.85546875" style="4" customWidth="1"/>
    <col min="12" max="16384" width="8.85546875" style="4"/>
  </cols>
  <sheetData>
    <row r="1" spans="1:11" ht="17.25" thickBot="1">
      <c r="A1" s="28" t="s">
        <v>205</v>
      </c>
      <c r="B1" s="29">
        <v>2</v>
      </c>
      <c r="C1" s="5"/>
      <c r="D1" s="5"/>
      <c r="E1" s="5"/>
      <c r="F1" s="5"/>
      <c r="G1" s="5"/>
      <c r="H1" s="5"/>
      <c r="I1" s="5"/>
      <c r="J1" s="5"/>
      <c r="K1" s="6"/>
    </row>
    <row r="2" spans="1:11" ht="17.25" thickBot="1">
      <c r="A2" s="30" t="s">
        <v>206</v>
      </c>
      <c r="B2" s="23">
        <v>44132.529166666667</v>
      </c>
      <c r="K2" s="7"/>
    </row>
    <row r="3" spans="1:11" ht="17.25" thickBot="1">
      <c r="A3" s="30" t="s">
        <v>207</v>
      </c>
      <c r="B3" s="20">
        <v>10</v>
      </c>
      <c r="K3" s="7"/>
    </row>
    <row r="4" spans="1:11" ht="17.25" thickBot="1">
      <c r="A4" s="8"/>
      <c r="K4" s="7"/>
    </row>
    <row r="5" spans="1:11" ht="17.25" thickBot="1">
      <c r="A5" s="30" t="s">
        <v>151</v>
      </c>
      <c r="B5" s="20">
        <v>37.799999999999997</v>
      </c>
      <c r="K5" s="7"/>
    </row>
    <row r="6" spans="1:11" ht="17.25" thickBot="1">
      <c r="A6" s="30" t="s">
        <v>154</v>
      </c>
      <c r="B6" s="21">
        <v>179.99999999999997</v>
      </c>
      <c r="K6" s="7"/>
    </row>
    <row r="7" spans="1:11" ht="17.25" thickBot="1">
      <c r="A7" s="30" t="s">
        <v>153</v>
      </c>
      <c r="B7" s="20">
        <v>260.68965517241378</v>
      </c>
      <c r="K7" s="7"/>
    </row>
    <row r="8" spans="1:11">
      <c r="A8" s="8"/>
      <c r="K8" s="7"/>
    </row>
    <row r="9" spans="1:11" ht="17.25" thickBot="1">
      <c r="A9" s="8"/>
      <c r="K9" s="7"/>
    </row>
    <row r="10" spans="1:11" ht="17.25" thickBot="1">
      <c r="A10" s="30" t="s">
        <v>1</v>
      </c>
      <c r="B10" s="19" t="s">
        <v>147</v>
      </c>
      <c r="C10" s="19" t="s">
        <v>208</v>
      </c>
      <c r="D10" s="19" t="s">
        <v>209</v>
      </c>
      <c r="E10" s="19" t="s">
        <v>210</v>
      </c>
      <c r="F10" s="19" t="s">
        <v>211</v>
      </c>
      <c r="G10" s="19" t="s">
        <v>148</v>
      </c>
      <c r="H10" s="19" t="s">
        <v>149</v>
      </c>
      <c r="I10" s="19" t="s">
        <v>212</v>
      </c>
      <c r="J10" s="19" t="s">
        <v>213</v>
      </c>
      <c r="K10" s="31" t="s">
        <v>214</v>
      </c>
    </row>
    <row r="11" spans="1:11" ht="17.25" thickBot="1">
      <c r="A11" s="32" t="s">
        <v>150</v>
      </c>
      <c r="B11" s="20">
        <v>2000</v>
      </c>
      <c r="C11" s="20">
        <v>37.799999999999997</v>
      </c>
      <c r="D11" s="26">
        <v>44132.529166666667</v>
      </c>
      <c r="E11" s="20"/>
      <c r="F11" s="20">
        <v>37.799999999999997</v>
      </c>
      <c r="G11" s="20"/>
      <c r="H11" s="20"/>
      <c r="I11" s="20">
        <v>0</v>
      </c>
      <c r="J11" s="20">
        <v>10</v>
      </c>
      <c r="K11" s="33"/>
    </row>
    <row r="12" spans="1:11" ht="17.25" thickBot="1">
      <c r="A12" s="34" t="s">
        <v>150</v>
      </c>
      <c r="B12" s="21">
        <v>2000</v>
      </c>
      <c r="C12" s="21">
        <v>37.799999999999997</v>
      </c>
      <c r="D12" s="27">
        <v>44132.529861111114</v>
      </c>
      <c r="E12" s="21">
        <v>60.000000195577741</v>
      </c>
      <c r="F12" s="21">
        <v>36.700000000000003</v>
      </c>
      <c r="G12" s="21"/>
      <c r="H12" s="21">
        <v>97.089947089947103</v>
      </c>
      <c r="I12" s="21">
        <v>0.18333333273573374</v>
      </c>
      <c r="J12" s="21">
        <v>10.299727520435965</v>
      </c>
      <c r="K12" s="35"/>
    </row>
    <row r="13" spans="1:11" ht="17.25" thickBot="1">
      <c r="A13" s="32" t="s">
        <v>150</v>
      </c>
      <c r="B13" s="20">
        <v>2000</v>
      </c>
      <c r="C13" s="20">
        <v>37.799999999999997</v>
      </c>
      <c r="D13" s="26">
        <v>44132.530555555553</v>
      </c>
      <c r="E13" s="20">
        <v>119.99999976251274</v>
      </c>
      <c r="F13" s="20">
        <v>36</v>
      </c>
      <c r="G13" s="20"/>
      <c r="H13" s="20">
        <v>95.238095238095241</v>
      </c>
      <c r="I13" s="20">
        <v>5.8333333448778765E-2</v>
      </c>
      <c r="J13" s="20">
        <v>10.499999999999998</v>
      </c>
      <c r="K13" s="33"/>
    </row>
    <row r="14" spans="1:11" ht="17.25" thickBot="1">
      <c r="A14" s="34" t="s">
        <v>150</v>
      </c>
      <c r="B14" s="21">
        <v>2000</v>
      </c>
      <c r="C14" s="21">
        <v>37.799999999999997</v>
      </c>
      <c r="D14" s="27">
        <v>44132.532638888886</v>
      </c>
      <c r="E14" s="21">
        <v>299.99999972060323</v>
      </c>
      <c r="F14" s="21">
        <v>34.5</v>
      </c>
      <c r="G14" s="21"/>
      <c r="H14" s="21">
        <v>91.26984126984128</v>
      </c>
      <c r="I14" s="21">
        <v>5.0000000046566129E-2</v>
      </c>
      <c r="J14" s="21">
        <v>10.956521739130434</v>
      </c>
      <c r="K14" s="35"/>
    </row>
    <row r="15" spans="1:11" ht="17.25" thickBot="1">
      <c r="A15" s="32" t="s">
        <v>150</v>
      </c>
      <c r="B15" s="20">
        <v>2000</v>
      </c>
      <c r="C15" s="20">
        <v>37.799999999999997</v>
      </c>
      <c r="D15" s="26">
        <v>44132.534722222219</v>
      </c>
      <c r="E15" s="20">
        <v>479.99999967869371</v>
      </c>
      <c r="F15" s="20">
        <v>12.6</v>
      </c>
      <c r="G15" s="20"/>
      <c r="H15" s="20">
        <v>33.333333333333336</v>
      </c>
      <c r="I15" s="20">
        <v>0.4562500003054083</v>
      </c>
      <c r="J15" s="20">
        <v>30</v>
      </c>
      <c r="K15" s="33"/>
    </row>
    <row r="16" spans="1:11" ht="17.25" thickBot="1">
      <c r="A16" s="34" t="s">
        <v>150</v>
      </c>
      <c r="B16" s="21">
        <v>2000</v>
      </c>
      <c r="C16" s="21">
        <v>37.799999999999997</v>
      </c>
      <c r="D16" s="27">
        <v>44132.536111111112</v>
      </c>
      <c r="E16" s="21">
        <v>600.00000006984919</v>
      </c>
      <c r="F16" s="21">
        <v>4.2</v>
      </c>
      <c r="G16" s="21">
        <v>33.599999999999994</v>
      </c>
      <c r="H16" s="21">
        <v>11.111111111111112</v>
      </c>
      <c r="I16" s="21">
        <v>0.13999999998370183</v>
      </c>
      <c r="J16" s="21">
        <v>89.999999999999986</v>
      </c>
      <c r="K16" s="35"/>
    </row>
    <row r="17" spans="1:11" ht="17.25" thickBot="1">
      <c r="A17" s="32" t="s">
        <v>150</v>
      </c>
      <c r="B17" s="20">
        <v>2000</v>
      </c>
      <c r="C17" s="20">
        <v>37.799999999999997</v>
      </c>
      <c r="D17" s="26">
        <v>44132.537847222222</v>
      </c>
      <c r="E17" s="20">
        <v>749.99999993015081</v>
      </c>
      <c r="F17" s="20">
        <v>3.9</v>
      </c>
      <c r="G17" s="20"/>
      <c r="H17" s="20">
        <v>10.317460317460318</v>
      </c>
      <c r="I17" s="20">
        <v>4.0000000003725328E-3</v>
      </c>
      <c r="J17" s="20">
        <v>96.92307692307692</v>
      </c>
      <c r="K17" s="33"/>
    </row>
    <row r="18" spans="1:11" ht="17.25" thickBot="1">
      <c r="A18" s="34" t="s">
        <v>150</v>
      </c>
      <c r="B18" s="21">
        <v>2000</v>
      </c>
      <c r="C18" s="21">
        <v>37.799999999999997</v>
      </c>
      <c r="D18" s="27">
        <v>44132.539583333331</v>
      </c>
      <c r="E18" s="21">
        <v>899.99999979045242</v>
      </c>
      <c r="F18" s="21">
        <v>3.7</v>
      </c>
      <c r="G18" s="21"/>
      <c r="H18" s="21">
        <v>9.7883597883597897</v>
      </c>
      <c r="I18" s="21">
        <v>2.2222222227396208E-3</v>
      </c>
      <c r="J18" s="21">
        <v>102.16216216216216</v>
      </c>
      <c r="K18" s="35"/>
    </row>
    <row r="19" spans="1:11" ht="17.25" thickBot="1">
      <c r="A19" s="32" t="s">
        <v>150</v>
      </c>
      <c r="B19" s="20">
        <v>2000</v>
      </c>
      <c r="C19" s="20">
        <v>37.799999999999997</v>
      </c>
      <c r="D19" s="26">
        <v>44132.55</v>
      </c>
      <c r="E19" s="20">
        <v>1800.0000002095476</v>
      </c>
      <c r="F19" s="20">
        <v>3.1</v>
      </c>
      <c r="G19" s="20"/>
      <c r="H19" s="20">
        <v>8.2010582010582027</v>
      </c>
      <c r="I19" s="20">
        <v>3.3333333329452828E-3</v>
      </c>
      <c r="J19" s="20">
        <v>121.93548387096772</v>
      </c>
      <c r="K19" s="33"/>
    </row>
    <row r="20" spans="1:11" ht="17.25" thickBot="1">
      <c r="A20" s="34" t="s">
        <v>150</v>
      </c>
      <c r="B20" s="21">
        <v>2000</v>
      </c>
      <c r="C20" s="21">
        <v>37.799999999999997</v>
      </c>
      <c r="D20" s="27">
        <v>44132.570833333331</v>
      </c>
      <c r="E20" s="21">
        <v>3599.9999997904524</v>
      </c>
      <c r="F20" s="21">
        <v>2.6</v>
      </c>
      <c r="G20" s="21"/>
      <c r="H20" s="21">
        <v>6.878306878306879</v>
      </c>
      <c r="I20" s="21">
        <v>1.3888888889697329E-3</v>
      </c>
      <c r="J20" s="21">
        <v>145.38461538461536</v>
      </c>
      <c r="K20" s="35"/>
    </row>
    <row r="21" spans="1:11" ht="17.25" thickBot="1">
      <c r="A21" s="32" t="s">
        <v>150</v>
      </c>
      <c r="B21" s="20">
        <v>2000</v>
      </c>
      <c r="C21" s="20">
        <v>37.799999999999997</v>
      </c>
      <c r="D21" s="26">
        <v>44132.582638888889</v>
      </c>
      <c r="E21" s="20">
        <v>4619.9999999720603</v>
      </c>
      <c r="F21" s="20">
        <v>2.5</v>
      </c>
      <c r="G21" s="20"/>
      <c r="H21" s="20">
        <v>6.6137566137566148</v>
      </c>
      <c r="I21" s="20">
        <v>2.1645021645152562E-4</v>
      </c>
      <c r="J21" s="20">
        <v>151.19999999999999</v>
      </c>
      <c r="K21" s="33"/>
    </row>
    <row r="22" spans="1:11" ht="17.25" thickBot="1">
      <c r="A22" s="34" t="s">
        <v>150</v>
      </c>
      <c r="B22" s="21">
        <v>2000</v>
      </c>
      <c r="C22" s="21">
        <v>37.799999999999997</v>
      </c>
      <c r="D22" s="27">
        <v>44132.624305555553</v>
      </c>
      <c r="E22" s="21">
        <v>8219.9999997625127</v>
      </c>
      <c r="F22" s="21">
        <v>2.2000000000000002</v>
      </c>
      <c r="G22" s="21"/>
      <c r="H22" s="21">
        <v>5.8201058201058213</v>
      </c>
      <c r="I22" s="21">
        <v>3.6496350366017915E-4</v>
      </c>
      <c r="J22" s="21">
        <v>171.81818181818181</v>
      </c>
      <c r="K22" s="35"/>
    </row>
    <row r="23" spans="1:11" ht="17.25" thickBot="1">
      <c r="A23" s="32" t="s">
        <v>150</v>
      </c>
      <c r="B23" s="20">
        <v>2000</v>
      </c>
      <c r="C23" s="20">
        <v>37.799999999999997</v>
      </c>
      <c r="D23" s="26">
        <v>44132.665972222225</v>
      </c>
      <c r="E23" s="20">
        <v>11820.000000181608</v>
      </c>
      <c r="F23" s="20">
        <v>2.1</v>
      </c>
      <c r="G23" s="20"/>
      <c r="H23" s="20">
        <v>5.5555555555555562</v>
      </c>
      <c r="I23" s="20">
        <v>8.4602368865028461E-5</v>
      </c>
      <c r="J23" s="20">
        <v>179.99999999999997</v>
      </c>
      <c r="K23" s="33"/>
    </row>
    <row r="24" spans="1:11" ht="17.25" thickBot="1">
      <c r="A24" s="34" t="s">
        <v>150</v>
      </c>
      <c r="B24" s="21">
        <v>2000</v>
      </c>
      <c r="C24" s="21">
        <v>37.799999999999997</v>
      </c>
      <c r="D24" s="27">
        <v>44132.707638888889</v>
      </c>
      <c r="E24" s="21">
        <v>15419.99999997206</v>
      </c>
      <c r="F24" s="21">
        <v>2</v>
      </c>
      <c r="G24" s="21"/>
      <c r="H24" s="21">
        <v>5.2910052910052912</v>
      </c>
      <c r="I24" s="21">
        <v>6.4850843061077361E-5</v>
      </c>
      <c r="J24" s="21">
        <v>189</v>
      </c>
      <c r="K24" s="35"/>
    </row>
    <row r="25" spans="1:11" ht="17.25" thickBot="1">
      <c r="A25" s="32" t="s">
        <v>150</v>
      </c>
      <c r="B25" s="20">
        <v>2000</v>
      </c>
      <c r="C25" s="20">
        <v>37.799999999999997</v>
      </c>
      <c r="D25" s="26">
        <v>44133.364583333336</v>
      </c>
      <c r="E25" s="20">
        <v>72180.000000167638</v>
      </c>
      <c r="F25" s="20">
        <v>1.8</v>
      </c>
      <c r="G25" s="20"/>
      <c r="H25" s="20">
        <v>4.7619047619047628</v>
      </c>
      <c r="I25" s="20">
        <v>2.7708506511434672E-5</v>
      </c>
      <c r="J25" s="20">
        <v>209.99999999999997</v>
      </c>
      <c r="K25" s="33"/>
    </row>
    <row r="26" spans="1:11" ht="17.25" thickBot="1">
      <c r="A26" s="34" t="s">
        <v>150</v>
      </c>
      <c r="B26" s="21">
        <v>2000</v>
      </c>
      <c r="C26" s="21">
        <v>37.799999999999997</v>
      </c>
      <c r="D26" s="27">
        <v>44133.715277777781</v>
      </c>
      <c r="E26" s="21">
        <v>102480.00000023749</v>
      </c>
      <c r="F26" s="21">
        <v>1.8</v>
      </c>
      <c r="G26" s="21"/>
      <c r="H26" s="21">
        <v>4.7619047619047628</v>
      </c>
      <c r="I26" s="21">
        <v>0</v>
      </c>
      <c r="J26" s="21">
        <v>209.99999999999997</v>
      </c>
      <c r="K26" s="35"/>
    </row>
    <row r="27" spans="1:11" ht="17.25" thickBot="1">
      <c r="A27" s="32" t="s">
        <v>150</v>
      </c>
      <c r="B27" s="20">
        <v>2000</v>
      </c>
      <c r="C27" s="20">
        <v>37.799999999999997</v>
      </c>
      <c r="D27" s="26">
        <v>44134.354166666664</v>
      </c>
      <c r="E27" s="20">
        <v>157679.99999974854</v>
      </c>
      <c r="F27" s="20">
        <v>1.7</v>
      </c>
      <c r="G27" s="20"/>
      <c r="H27" s="20">
        <v>4.4973544973544977</v>
      </c>
      <c r="I27" s="20">
        <v>6.3419583967630368E-6</v>
      </c>
      <c r="J27" s="20">
        <v>222.35294117647058</v>
      </c>
      <c r="K27" s="33"/>
    </row>
    <row r="28" spans="1:11" ht="17.25" thickBot="1">
      <c r="A28" s="34" t="s">
        <v>150</v>
      </c>
      <c r="B28" s="21">
        <v>2000</v>
      </c>
      <c r="C28" s="21">
        <v>37.799999999999997</v>
      </c>
      <c r="D28" s="27">
        <v>44137.354166666664</v>
      </c>
      <c r="E28" s="21">
        <v>416879.99999974854</v>
      </c>
      <c r="F28" s="21">
        <v>1.45</v>
      </c>
      <c r="G28" s="21"/>
      <c r="H28" s="21">
        <v>3.8359788359788363</v>
      </c>
      <c r="I28" s="21">
        <v>5.996929572062723E-6</v>
      </c>
      <c r="J28" s="21">
        <v>260.68965517241378</v>
      </c>
      <c r="K28" s="35"/>
    </row>
    <row r="29" spans="1:11" ht="17.25" thickBot="1">
      <c r="A29" s="32" t="s">
        <v>150</v>
      </c>
      <c r="B29" s="20">
        <v>2000</v>
      </c>
      <c r="C29" s="20">
        <v>37.799999999999997</v>
      </c>
      <c r="D29" s="26">
        <v>44138.354166666664</v>
      </c>
      <c r="E29" s="20">
        <v>503279.99999974854</v>
      </c>
      <c r="F29" s="20">
        <v>1.45</v>
      </c>
      <c r="G29" s="20"/>
      <c r="H29" s="20">
        <v>3.8359788359788363</v>
      </c>
      <c r="I29" s="20">
        <v>0</v>
      </c>
      <c r="J29" s="20">
        <v>260.68965517241378</v>
      </c>
      <c r="K29" s="33"/>
    </row>
    <row r="30" spans="1:11" ht="17.25" thickBot="1">
      <c r="A30" s="36" t="s">
        <v>150</v>
      </c>
      <c r="B30" s="37">
        <v>2000</v>
      </c>
      <c r="C30" s="37">
        <v>37.799999999999997</v>
      </c>
      <c r="D30" s="38">
        <v>44139.354166666664</v>
      </c>
      <c r="E30" s="37">
        <v>589679.99999974854</v>
      </c>
      <c r="F30" s="37">
        <v>1.45</v>
      </c>
      <c r="G30" s="37"/>
      <c r="H30" s="37">
        <v>3.8359788359788363</v>
      </c>
      <c r="I30" s="37">
        <v>0</v>
      </c>
      <c r="J30" s="37">
        <v>260.68965517241378</v>
      </c>
      <c r="K30" s="39"/>
    </row>
    <row r="33" spans="1:11" ht="17.25" thickBot="1"/>
    <row r="34" spans="1:11" ht="17.25" thickBot="1">
      <c r="A34" s="28" t="s">
        <v>205</v>
      </c>
      <c r="B34" s="29">
        <v>2</v>
      </c>
      <c r="C34" s="5"/>
      <c r="D34" s="5"/>
      <c r="E34" s="5"/>
      <c r="F34" s="5"/>
      <c r="G34" s="5"/>
      <c r="H34" s="5"/>
      <c r="I34" s="5"/>
      <c r="J34" s="5"/>
      <c r="K34" s="6"/>
    </row>
    <row r="35" spans="1:11" ht="17.25" thickBot="1">
      <c r="A35" s="30" t="s">
        <v>206</v>
      </c>
      <c r="B35" s="23">
        <v>44105.50277777778</v>
      </c>
      <c r="K35" s="7"/>
    </row>
    <row r="36" spans="1:11" ht="17.25" thickBot="1">
      <c r="A36" s="30" t="s">
        <v>207</v>
      </c>
      <c r="B36" s="20">
        <v>20</v>
      </c>
      <c r="K36" s="7"/>
    </row>
    <row r="37" spans="1:11" ht="17.25" thickBot="1">
      <c r="A37" s="8"/>
      <c r="K37" s="7"/>
    </row>
    <row r="38" spans="1:11" ht="17.25" thickBot="1">
      <c r="A38" s="30" t="s">
        <v>151</v>
      </c>
      <c r="B38" s="20">
        <v>35.449999999999996</v>
      </c>
      <c r="K38" s="7"/>
    </row>
    <row r="39" spans="1:11" ht="17.25" thickBot="1">
      <c r="A39" s="30" t="s">
        <v>159</v>
      </c>
      <c r="B39" s="21">
        <v>75.599999999999994</v>
      </c>
      <c r="K39" s="7"/>
    </row>
    <row r="40" spans="1:11" ht="17.25" thickBot="1">
      <c r="A40" s="30" t="s">
        <v>158</v>
      </c>
      <c r="B40" s="20">
        <v>193.84615384615384</v>
      </c>
      <c r="K40" s="7"/>
    </row>
    <row r="41" spans="1:11">
      <c r="A41" s="8"/>
      <c r="K41" s="7"/>
    </row>
    <row r="42" spans="1:11" ht="17.25" thickBot="1">
      <c r="A42" s="8"/>
      <c r="K42" s="7"/>
    </row>
    <row r="43" spans="1:11" ht="17.25" thickBot="1">
      <c r="A43" s="30" t="s">
        <v>1</v>
      </c>
      <c r="B43" s="19" t="s">
        <v>147</v>
      </c>
      <c r="C43" s="19" t="s">
        <v>208</v>
      </c>
      <c r="D43" s="19" t="s">
        <v>209</v>
      </c>
      <c r="E43" s="19" t="s">
        <v>210</v>
      </c>
      <c r="F43" s="19" t="s">
        <v>211</v>
      </c>
      <c r="G43" s="19" t="s">
        <v>148</v>
      </c>
      <c r="H43" s="19" t="s">
        <v>149</v>
      </c>
      <c r="I43" s="19" t="s">
        <v>212</v>
      </c>
      <c r="J43" s="19" t="s">
        <v>213</v>
      </c>
      <c r="K43" s="31" t="s">
        <v>214</v>
      </c>
    </row>
    <row r="44" spans="1:11" ht="17.25" thickBot="1">
      <c r="A44" s="32" t="s">
        <v>152</v>
      </c>
      <c r="B44" s="20">
        <v>2000</v>
      </c>
      <c r="C44" s="20">
        <v>37.799999999999997</v>
      </c>
      <c r="D44" s="26">
        <v>44132.518750000003</v>
      </c>
      <c r="E44" s="20"/>
      <c r="F44" s="20">
        <v>37.799999999999997</v>
      </c>
      <c r="G44" s="20"/>
      <c r="H44" s="20"/>
      <c r="I44" s="20">
        <v>0</v>
      </c>
      <c r="J44" s="20">
        <v>20</v>
      </c>
      <c r="K44" s="33" t="s">
        <v>32</v>
      </c>
    </row>
    <row r="45" spans="1:11" ht="17.25" thickBot="1">
      <c r="A45" s="34" t="s">
        <v>152</v>
      </c>
      <c r="B45" s="21">
        <v>2000</v>
      </c>
      <c r="C45" s="21">
        <v>37.799999999999997</v>
      </c>
      <c r="D45" s="27">
        <v>44132.519444444442</v>
      </c>
      <c r="E45" s="21">
        <v>59.999999566935003</v>
      </c>
      <c r="F45" s="21">
        <v>37</v>
      </c>
      <c r="G45" s="21"/>
      <c r="H45" s="21">
        <v>97.883597883597901</v>
      </c>
      <c r="I45" s="21">
        <v>0.13333333429569952</v>
      </c>
      <c r="J45" s="21">
        <v>20.432432432432432</v>
      </c>
      <c r="K45" s="35" t="s">
        <v>32</v>
      </c>
    </row>
    <row r="46" spans="1:11" ht="17.25" thickBot="1">
      <c r="A46" s="32" t="s">
        <v>152</v>
      </c>
      <c r="B46" s="20">
        <v>2000</v>
      </c>
      <c r="C46" s="20">
        <v>37.799999999999997</v>
      </c>
      <c r="D46" s="26">
        <v>44132.521180555559</v>
      </c>
      <c r="E46" s="20">
        <v>210.00000005587935</v>
      </c>
      <c r="F46" s="20">
        <v>35</v>
      </c>
      <c r="G46" s="20"/>
      <c r="H46" s="20">
        <v>92.592592592592609</v>
      </c>
      <c r="I46" s="20">
        <v>9.5238095212753129E-2</v>
      </c>
      <c r="J46" s="20">
        <v>21.599999999999998</v>
      </c>
      <c r="K46" s="33" t="s">
        <v>32</v>
      </c>
    </row>
    <row r="47" spans="1:11" ht="17.25" thickBot="1">
      <c r="A47" s="34" t="s">
        <v>152</v>
      </c>
      <c r="B47" s="21">
        <v>2000</v>
      </c>
      <c r="C47" s="21">
        <v>37.799999999999997</v>
      </c>
      <c r="D47" s="27">
        <v>44132.522222222222</v>
      </c>
      <c r="E47" s="21">
        <v>299.99999972060323</v>
      </c>
      <c r="F47" s="21">
        <v>27</v>
      </c>
      <c r="G47" s="21"/>
      <c r="H47" s="21">
        <v>71.428571428571431</v>
      </c>
      <c r="I47" s="21">
        <v>0.26666666691501933</v>
      </c>
      <c r="J47" s="21">
        <v>28</v>
      </c>
      <c r="K47" s="35" t="s">
        <v>32</v>
      </c>
    </row>
    <row r="48" spans="1:11" ht="17.25" thickBot="1">
      <c r="A48" s="32" t="s">
        <v>152</v>
      </c>
      <c r="B48" s="20">
        <v>2000</v>
      </c>
      <c r="C48" s="20">
        <v>37.799999999999997</v>
      </c>
      <c r="D48" s="26">
        <v>44132.523263888892</v>
      </c>
      <c r="E48" s="20">
        <v>390.00000001396984</v>
      </c>
      <c r="F48" s="20">
        <v>24</v>
      </c>
      <c r="G48" s="20"/>
      <c r="H48" s="20">
        <v>63.492063492063501</v>
      </c>
      <c r="I48" s="20">
        <v>7.6923076920321534E-2</v>
      </c>
      <c r="J48" s="20">
        <v>31.5</v>
      </c>
      <c r="K48" s="33" t="s">
        <v>32</v>
      </c>
    </row>
    <row r="49" spans="1:11" ht="17.25" thickBot="1">
      <c r="A49" s="34" t="s">
        <v>152</v>
      </c>
      <c r="B49" s="21">
        <v>2000</v>
      </c>
      <c r="C49" s="21">
        <v>37.799999999999997</v>
      </c>
      <c r="D49" s="27">
        <v>44132.525694444441</v>
      </c>
      <c r="E49" s="21">
        <v>599.99999944120646</v>
      </c>
      <c r="F49" s="21">
        <v>15.7</v>
      </c>
      <c r="G49" s="21"/>
      <c r="H49" s="21">
        <v>41.534391534391531</v>
      </c>
      <c r="I49" s="21">
        <v>0.13833333346216628</v>
      </c>
      <c r="J49" s="21">
        <v>48.152866242038215</v>
      </c>
      <c r="K49" s="35" t="s">
        <v>32</v>
      </c>
    </row>
    <row r="50" spans="1:11" ht="17.25" thickBot="1">
      <c r="A50" s="32" t="s">
        <v>152</v>
      </c>
      <c r="B50" s="20">
        <v>2000</v>
      </c>
      <c r="C50" s="20">
        <v>37.799999999999997</v>
      </c>
      <c r="D50" s="26">
        <v>44132.526388888888</v>
      </c>
      <c r="E50" s="20">
        <v>659.9999996367842</v>
      </c>
      <c r="F50" s="20">
        <v>14.7</v>
      </c>
      <c r="G50" s="20"/>
      <c r="H50" s="20">
        <v>38.888888888888893</v>
      </c>
      <c r="I50" s="20">
        <v>1.5151515159853439E-2</v>
      </c>
      <c r="J50" s="20">
        <v>51.428571428571423</v>
      </c>
      <c r="K50" s="33" t="s">
        <v>32</v>
      </c>
    </row>
    <row r="51" spans="1:11" ht="17.25" thickBot="1">
      <c r="A51" s="34" t="s">
        <v>152</v>
      </c>
      <c r="B51" s="21">
        <v>2000</v>
      </c>
      <c r="C51" s="21">
        <v>37.799999999999997</v>
      </c>
      <c r="D51" s="27">
        <v>44132.528124999997</v>
      </c>
      <c r="E51" s="21">
        <v>809.99999949708581</v>
      </c>
      <c r="F51" s="21">
        <v>11</v>
      </c>
      <c r="G51" s="21">
        <v>26.799999999999997</v>
      </c>
      <c r="H51" s="21">
        <v>29.100529100529105</v>
      </c>
      <c r="I51" s="21">
        <v>4.5679012374040269E-2</v>
      </c>
      <c r="J51" s="21">
        <v>68.72727272727272</v>
      </c>
      <c r="K51" s="35" t="s">
        <v>32</v>
      </c>
    </row>
    <row r="52" spans="1:11" ht="17.25" thickBot="1">
      <c r="A52" s="32" t="s">
        <v>152</v>
      </c>
      <c r="B52" s="20">
        <v>2000</v>
      </c>
      <c r="C52" s="20">
        <v>37.799999999999997</v>
      </c>
      <c r="D52" s="26">
        <v>44132.529166666667</v>
      </c>
      <c r="E52" s="20">
        <v>899.99999979045242</v>
      </c>
      <c r="F52" s="20">
        <v>10</v>
      </c>
      <c r="G52" s="20">
        <v>27.799999999999997</v>
      </c>
      <c r="H52" s="20">
        <v>26.455026455026459</v>
      </c>
      <c r="I52" s="20">
        <v>1.1111111113698119E-2</v>
      </c>
      <c r="J52" s="20">
        <v>75.599999999999994</v>
      </c>
      <c r="K52" s="33" t="s">
        <v>32</v>
      </c>
    </row>
    <row r="53" spans="1:11" ht="17.25" thickBot="1">
      <c r="A53" s="34" t="s">
        <v>152</v>
      </c>
      <c r="B53" s="21">
        <v>2000</v>
      </c>
      <c r="C53" s="21">
        <v>37.799999999999997</v>
      </c>
      <c r="D53" s="27">
        <v>44132.533333333333</v>
      </c>
      <c r="E53" s="21">
        <v>1259.9999997066334</v>
      </c>
      <c r="F53" s="21">
        <v>8.1</v>
      </c>
      <c r="G53" s="21">
        <v>29.699999999999996</v>
      </c>
      <c r="H53" s="21">
        <v>21.428571428571431</v>
      </c>
      <c r="I53" s="21">
        <v>1.5079365082876021E-2</v>
      </c>
      <c r="J53" s="21">
        <v>93.333333333333343</v>
      </c>
      <c r="K53" s="35" t="s">
        <v>32</v>
      </c>
    </row>
    <row r="54" spans="1:11" ht="17.25" thickBot="1">
      <c r="A54" s="32" t="s">
        <v>152</v>
      </c>
      <c r="B54" s="20">
        <v>2000</v>
      </c>
      <c r="C54" s="20">
        <v>37.799999999999997</v>
      </c>
      <c r="D54" s="26">
        <v>44132.537499999999</v>
      </c>
      <c r="E54" s="20">
        <v>1619.9999996228144</v>
      </c>
      <c r="F54" s="20">
        <v>7.4</v>
      </c>
      <c r="G54" s="20">
        <v>30.4</v>
      </c>
      <c r="H54" s="20">
        <v>19.576719576719579</v>
      </c>
      <c r="I54" s="20">
        <v>4.3209876553270419E-3</v>
      </c>
      <c r="J54" s="20">
        <v>102.16216216216216</v>
      </c>
      <c r="K54" s="33" t="s">
        <v>32</v>
      </c>
    </row>
    <row r="55" spans="1:11" ht="17.25" thickBot="1">
      <c r="A55" s="34" t="s">
        <v>152</v>
      </c>
      <c r="B55" s="21">
        <v>2000</v>
      </c>
      <c r="C55" s="21">
        <v>37.799999999999997</v>
      </c>
      <c r="D55" s="27">
        <v>44132.539583333331</v>
      </c>
      <c r="E55" s="21">
        <v>1799.9999995809048</v>
      </c>
      <c r="F55" s="21">
        <v>7</v>
      </c>
      <c r="G55" s="21"/>
      <c r="H55" s="21">
        <v>18.518518518518519</v>
      </c>
      <c r="I55" s="21">
        <v>2.2222222227396256E-3</v>
      </c>
      <c r="J55" s="21">
        <v>107.99999999999999</v>
      </c>
      <c r="K55" s="35" t="s">
        <v>32</v>
      </c>
    </row>
    <row r="56" spans="1:11" ht="17.25" thickBot="1">
      <c r="A56" s="32" t="s">
        <v>152</v>
      </c>
      <c r="B56" s="20">
        <v>2000</v>
      </c>
      <c r="C56" s="20">
        <v>37.799999999999997</v>
      </c>
      <c r="D56" s="26">
        <v>44132.567361111112</v>
      </c>
      <c r="E56" s="20">
        <v>4199.9999998603016</v>
      </c>
      <c r="F56" s="20">
        <v>5.6</v>
      </c>
      <c r="G56" s="20"/>
      <c r="H56" s="20">
        <v>14.814814814814813</v>
      </c>
      <c r="I56" s="20">
        <v>3.3333333334442058E-3</v>
      </c>
      <c r="J56" s="20">
        <v>135</v>
      </c>
      <c r="K56" s="33" t="s">
        <v>32</v>
      </c>
    </row>
    <row r="57" spans="1:11" ht="17.25" thickBot="1">
      <c r="A57" s="34" t="s">
        <v>152</v>
      </c>
      <c r="B57" s="21">
        <v>2000</v>
      </c>
      <c r="C57" s="21">
        <v>37.799999999999997</v>
      </c>
      <c r="D57" s="27">
        <v>44132.582638888889</v>
      </c>
      <c r="E57" s="21">
        <v>5519.9999997625127</v>
      </c>
      <c r="F57" s="21">
        <v>5</v>
      </c>
      <c r="G57" s="21"/>
      <c r="H57" s="21">
        <v>13.22751322751323</v>
      </c>
      <c r="I57" s="21">
        <v>1.086956521785894E-3</v>
      </c>
      <c r="J57" s="21">
        <v>151.19999999999999</v>
      </c>
      <c r="K57" s="35" t="s">
        <v>32</v>
      </c>
    </row>
    <row r="58" spans="1:11" ht="17.25" thickBot="1">
      <c r="A58" s="32" t="s">
        <v>152</v>
      </c>
      <c r="B58" s="20">
        <v>2000</v>
      </c>
      <c r="C58" s="20">
        <v>37.799999999999997</v>
      </c>
      <c r="D58" s="26">
        <v>44132.624305555553</v>
      </c>
      <c r="E58" s="20">
        <v>9119.9999995529652</v>
      </c>
      <c r="F58" s="20">
        <v>4.2</v>
      </c>
      <c r="G58" s="20"/>
      <c r="H58" s="20">
        <v>11.111111111111112</v>
      </c>
      <c r="I58" s="20">
        <v>8.7719298249913755E-4</v>
      </c>
      <c r="J58" s="20">
        <v>179.99999999999997</v>
      </c>
      <c r="K58" s="33" t="s">
        <v>32</v>
      </c>
    </row>
    <row r="59" spans="1:11" ht="17.25" thickBot="1">
      <c r="A59" s="34" t="s">
        <v>152</v>
      </c>
      <c r="B59" s="21">
        <v>2000</v>
      </c>
      <c r="C59" s="21">
        <v>37.799999999999997</v>
      </c>
      <c r="D59" s="27">
        <v>44132.665972222225</v>
      </c>
      <c r="E59" s="21">
        <v>12719.99999997206</v>
      </c>
      <c r="F59" s="21">
        <v>3.9</v>
      </c>
      <c r="G59" s="21"/>
      <c r="H59" s="21">
        <v>10.317460317460318</v>
      </c>
      <c r="I59" s="21">
        <v>2.3584905660429184E-4</v>
      </c>
      <c r="J59" s="21">
        <v>193.84615384615384</v>
      </c>
      <c r="K59" s="35" t="s">
        <v>32</v>
      </c>
    </row>
    <row r="60" spans="1:11" ht="17.25" thickBot="1">
      <c r="A60" s="32" t="s">
        <v>152</v>
      </c>
      <c r="B60" s="20">
        <v>2000</v>
      </c>
      <c r="C60" s="20">
        <v>37.799999999999997</v>
      </c>
      <c r="D60" s="26">
        <v>44132.707638888889</v>
      </c>
      <c r="E60" s="20">
        <v>16319.999999762513</v>
      </c>
      <c r="F60" s="20">
        <v>3.7</v>
      </c>
      <c r="G60" s="20"/>
      <c r="H60" s="20">
        <v>9.7883597883597897</v>
      </c>
      <c r="I60" s="20">
        <v>1.225490196096263E-4</v>
      </c>
      <c r="J60" s="20">
        <v>204.32432432432432</v>
      </c>
      <c r="K60" s="33" t="s">
        <v>32</v>
      </c>
    </row>
    <row r="61" spans="1:11" ht="17.25" thickBot="1">
      <c r="A61" s="34" t="s">
        <v>152</v>
      </c>
      <c r="B61" s="21">
        <v>2000</v>
      </c>
      <c r="C61" s="21">
        <v>37.799999999999997</v>
      </c>
      <c r="D61" s="27">
        <v>44133.364583333336</v>
      </c>
      <c r="E61" s="21">
        <v>73079.99999995809</v>
      </c>
      <c r="F61" s="21">
        <v>2.9</v>
      </c>
      <c r="G61" s="21"/>
      <c r="H61" s="21">
        <v>7.6719576719576725</v>
      </c>
      <c r="I61" s="21">
        <v>1.0946907498637919E-4</v>
      </c>
      <c r="J61" s="21">
        <v>260.68965517241378</v>
      </c>
      <c r="K61" s="35" t="s">
        <v>32</v>
      </c>
    </row>
    <row r="62" spans="1:11" ht="17.25" thickBot="1">
      <c r="A62" s="32" t="s">
        <v>152</v>
      </c>
      <c r="B62" s="20">
        <v>2000</v>
      </c>
      <c r="C62" s="20">
        <v>37.799999999999997</v>
      </c>
      <c r="D62" s="26">
        <v>44133.715277777781</v>
      </c>
      <c r="E62" s="20">
        <v>103380.00000002794</v>
      </c>
      <c r="F62" s="20">
        <v>2.8</v>
      </c>
      <c r="G62" s="20"/>
      <c r="H62" s="20">
        <v>7.4074074074074066</v>
      </c>
      <c r="I62" s="20">
        <v>9.6730508802450249E-6</v>
      </c>
      <c r="J62" s="20">
        <v>270</v>
      </c>
      <c r="K62" s="33" t="s">
        <v>32</v>
      </c>
    </row>
    <row r="63" spans="1:11" ht="17.25" thickBot="1">
      <c r="A63" s="34" t="s">
        <v>152</v>
      </c>
      <c r="B63" s="21">
        <v>2000</v>
      </c>
      <c r="C63" s="21">
        <v>37.799999999999997</v>
      </c>
      <c r="D63" s="27">
        <v>44134.354166666664</v>
      </c>
      <c r="E63" s="21">
        <v>158579.999999539</v>
      </c>
      <c r="F63" s="21">
        <v>2.7</v>
      </c>
      <c r="G63" s="21"/>
      <c r="H63" s="21">
        <v>7.1428571428571441</v>
      </c>
      <c r="I63" s="21">
        <v>6.3059654433276802E-6</v>
      </c>
      <c r="J63" s="21">
        <v>279.99999999999994</v>
      </c>
      <c r="K63" s="35" t="s">
        <v>32</v>
      </c>
    </row>
    <row r="64" spans="1:11" ht="17.25" thickBot="1">
      <c r="A64" s="32" t="s">
        <v>152</v>
      </c>
      <c r="B64" s="20">
        <v>2000</v>
      </c>
      <c r="C64" s="20">
        <v>37.799999999999997</v>
      </c>
      <c r="D64" s="26">
        <v>44137.354166666664</v>
      </c>
      <c r="E64" s="20">
        <v>417779.999999539</v>
      </c>
      <c r="F64" s="20">
        <v>2.4</v>
      </c>
      <c r="G64" s="20"/>
      <c r="H64" s="20">
        <v>6.3492063492063489</v>
      </c>
      <c r="I64" s="20">
        <v>7.1808128680245898E-6</v>
      </c>
      <c r="J64" s="20">
        <v>315</v>
      </c>
      <c r="K64" s="33" t="s">
        <v>32</v>
      </c>
    </row>
    <row r="65" spans="1:11" ht="17.25" thickBot="1">
      <c r="A65" s="34" t="s">
        <v>152</v>
      </c>
      <c r="B65" s="21">
        <v>2000</v>
      </c>
      <c r="C65" s="21">
        <v>37.799999999999997</v>
      </c>
      <c r="D65" s="27">
        <v>44138.354166666664</v>
      </c>
      <c r="E65" s="21">
        <v>504179.999999539</v>
      </c>
      <c r="F65" s="21">
        <v>2.35</v>
      </c>
      <c r="G65" s="21"/>
      <c r="H65" s="21">
        <v>6.2169312169312176</v>
      </c>
      <c r="I65" s="21">
        <v>9.917093101679072E-7</v>
      </c>
      <c r="J65" s="21">
        <v>321.70212765957444</v>
      </c>
      <c r="K65" s="35" t="s">
        <v>32</v>
      </c>
    </row>
    <row r="66" spans="1:11" ht="17.25" thickBot="1">
      <c r="A66" s="47" t="s">
        <v>152</v>
      </c>
      <c r="B66" s="48">
        <v>2000</v>
      </c>
      <c r="C66" s="48">
        <v>37.799999999999997</v>
      </c>
      <c r="D66" s="49">
        <v>44139.354166666664</v>
      </c>
      <c r="E66" s="48">
        <v>590579.999999539</v>
      </c>
      <c r="F66" s="48">
        <v>2.35</v>
      </c>
      <c r="G66" s="48"/>
      <c r="H66" s="48">
        <v>6.2169312169312176</v>
      </c>
      <c r="I66" s="48">
        <v>0</v>
      </c>
      <c r="J66" s="48">
        <v>321.70212765957444</v>
      </c>
      <c r="K66" s="50" t="s">
        <v>32</v>
      </c>
    </row>
    <row r="68" spans="1:11" ht="17.25" thickBot="1"/>
    <row r="69" spans="1:11" ht="17.25" thickBot="1">
      <c r="A69" s="28" t="s">
        <v>205</v>
      </c>
      <c r="B69" s="29">
        <v>2</v>
      </c>
      <c r="C69" s="5"/>
      <c r="D69" s="5"/>
      <c r="E69" s="5"/>
      <c r="F69" s="5"/>
      <c r="G69" s="5"/>
      <c r="H69" s="5"/>
      <c r="I69" s="5"/>
      <c r="J69" s="5"/>
      <c r="K69" s="6"/>
    </row>
    <row r="70" spans="1:11" ht="17.25" thickBot="1">
      <c r="A70" s="30" t="s">
        <v>206</v>
      </c>
      <c r="B70" s="23">
        <v>44132.513888888891</v>
      </c>
      <c r="K70" s="7"/>
    </row>
    <row r="71" spans="1:11" ht="17.25" thickBot="1">
      <c r="A71" s="30" t="s">
        <v>207</v>
      </c>
      <c r="B71" s="20">
        <v>50</v>
      </c>
      <c r="K71" s="7"/>
    </row>
    <row r="72" spans="1:11" ht="17.25" thickBot="1">
      <c r="A72" s="8"/>
      <c r="K72" s="7"/>
    </row>
    <row r="73" spans="1:11" ht="17.25" thickBot="1">
      <c r="A73" s="30" t="s">
        <v>151</v>
      </c>
      <c r="B73" s="20">
        <v>32</v>
      </c>
      <c r="K73" s="7"/>
    </row>
    <row r="74" spans="1:11" ht="17.25" thickBot="1">
      <c r="A74" s="30" t="s">
        <v>159</v>
      </c>
      <c r="B74" s="21">
        <v>178.57142857142858</v>
      </c>
      <c r="K74" s="7"/>
    </row>
    <row r="75" spans="1:11" ht="17.25" thickBot="1">
      <c r="A75" s="30" t="s">
        <v>158</v>
      </c>
      <c r="B75" s="20">
        <v>398.93617021276594</v>
      </c>
      <c r="K75" s="7"/>
    </row>
    <row r="76" spans="1:11">
      <c r="A76" s="8"/>
      <c r="K76" s="7"/>
    </row>
    <row r="77" spans="1:11" ht="17.25" thickBot="1">
      <c r="A77" s="8"/>
      <c r="K77" s="7"/>
    </row>
    <row r="78" spans="1:11" ht="17.25" thickBot="1">
      <c r="A78" s="30" t="s">
        <v>1</v>
      </c>
      <c r="B78" s="19" t="s">
        <v>147</v>
      </c>
      <c r="C78" s="19" t="s">
        <v>208</v>
      </c>
      <c r="D78" s="19" t="s">
        <v>209</v>
      </c>
      <c r="E78" s="19" t="s">
        <v>210</v>
      </c>
      <c r="F78" s="19" t="s">
        <v>211</v>
      </c>
      <c r="G78" s="19" t="s">
        <v>148</v>
      </c>
      <c r="H78" s="19" t="s">
        <v>149</v>
      </c>
      <c r="I78" s="19" t="s">
        <v>212</v>
      </c>
      <c r="J78" s="19" t="s">
        <v>213</v>
      </c>
      <c r="K78" s="31" t="s">
        <v>214</v>
      </c>
    </row>
    <row r="79" spans="1:11" ht="17.25" thickBot="1">
      <c r="A79" s="32" t="s">
        <v>178</v>
      </c>
      <c r="B79" s="20">
        <v>2000</v>
      </c>
      <c r="C79" s="20">
        <v>37.5</v>
      </c>
      <c r="D79" s="26">
        <v>44132.513888888891</v>
      </c>
      <c r="E79" s="20"/>
      <c r="F79" s="20">
        <v>37.5</v>
      </c>
      <c r="G79" s="20"/>
      <c r="H79" s="20"/>
      <c r="I79" s="20">
        <v>0</v>
      </c>
      <c r="J79" s="20">
        <v>50</v>
      </c>
      <c r="K79" s="33" t="s">
        <v>32</v>
      </c>
    </row>
    <row r="80" spans="1:11" ht="17.25" thickBot="1">
      <c r="A80" s="34" t="s">
        <v>178</v>
      </c>
      <c r="B80" s="21">
        <v>2000</v>
      </c>
      <c r="C80" s="21">
        <v>37.5</v>
      </c>
      <c r="D80" s="27">
        <v>44132.51458333333</v>
      </c>
      <c r="E80" s="21">
        <v>59.999999566935003</v>
      </c>
      <c r="F80" s="21">
        <v>36.299999999999997</v>
      </c>
      <c r="G80" s="21"/>
      <c r="H80" s="21">
        <v>96.8</v>
      </c>
      <c r="I80" s="21">
        <v>0.20000000144355048</v>
      </c>
      <c r="J80" s="21">
        <v>51.652892561983478</v>
      </c>
      <c r="K80" s="35" t="s">
        <v>32</v>
      </c>
    </row>
    <row r="81" spans="1:11" ht="17.25" thickBot="1">
      <c r="A81" s="32" t="s">
        <v>178</v>
      </c>
      <c r="B81" s="20">
        <v>2000</v>
      </c>
      <c r="C81" s="20">
        <v>37.5</v>
      </c>
      <c r="D81" s="26">
        <v>44132.515277777777</v>
      </c>
      <c r="E81" s="20">
        <v>119.99999976251274</v>
      </c>
      <c r="F81" s="20">
        <v>35.200000000000003</v>
      </c>
      <c r="G81" s="20"/>
      <c r="H81" s="20">
        <v>93.866666666666674</v>
      </c>
      <c r="I81" s="20">
        <v>9.1666666848080072E-2</v>
      </c>
      <c r="J81" s="20">
        <v>53.267045454545446</v>
      </c>
      <c r="K81" s="33" t="s">
        <v>32</v>
      </c>
    </row>
    <row r="82" spans="1:11" ht="17.25" thickBot="1">
      <c r="A82" s="34" t="s">
        <v>178</v>
      </c>
      <c r="B82" s="21">
        <v>2000</v>
      </c>
      <c r="C82" s="21">
        <v>37.5</v>
      </c>
      <c r="D82" s="27">
        <v>44132.515972222223</v>
      </c>
      <c r="E82" s="21">
        <v>179.99999995809048</v>
      </c>
      <c r="F82" s="21">
        <v>34.799999999999997</v>
      </c>
      <c r="G82" s="21"/>
      <c r="H82" s="21">
        <v>92.8</v>
      </c>
      <c r="I82" s="21">
        <v>2.2222222227396553E-2</v>
      </c>
      <c r="J82" s="21">
        <v>53.879310344827594</v>
      </c>
      <c r="K82" s="35" t="s">
        <v>32</v>
      </c>
    </row>
    <row r="83" spans="1:11" ht="17.25" thickBot="1">
      <c r="A83" s="32" t="s">
        <v>178</v>
      </c>
      <c r="B83" s="20">
        <v>2000</v>
      </c>
      <c r="C83" s="20">
        <v>37.5</v>
      </c>
      <c r="D83" s="26">
        <v>44132.517361111109</v>
      </c>
      <c r="E83" s="20">
        <v>299.99999972060323</v>
      </c>
      <c r="F83" s="20">
        <v>33.4</v>
      </c>
      <c r="G83" s="20"/>
      <c r="H83" s="20">
        <v>89.066666666666663</v>
      </c>
      <c r="I83" s="20">
        <v>4.6666666710128341E-2</v>
      </c>
      <c r="J83" s="20">
        <v>56.137724550898206</v>
      </c>
      <c r="K83" s="33" t="s">
        <v>32</v>
      </c>
    </row>
    <row r="84" spans="1:11" ht="17.25" thickBot="1">
      <c r="A84" s="34" t="s">
        <v>178</v>
      </c>
      <c r="B84" s="21">
        <v>2000</v>
      </c>
      <c r="C84" s="21">
        <v>37.5</v>
      </c>
      <c r="D84" s="27">
        <v>44132.520833333336</v>
      </c>
      <c r="E84" s="21">
        <v>600.00000006984919</v>
      </c>
      <c r="F84" s="21">
        <v>30.3</v>
      </c>
      <c r="G84" s="21"/>
      <c r="H84" s="21">
        <v>80.800000000000011</v>
      </c>
      <c r="I84" s="21">
        <v>5.1666666660651839E-2</v>
      </c>
      <c r="J84" s="21">
        <v>61.881188118811878</v>
      </c>
      <c r="K84" s="35" t="s">
        <v>32</v>
      </c>
    </row>
    <row r="85" spans="1:11" ht="17.25" thickBot="1">
      <c r="A85" s="32" t="s">
        <v>178</v>
      </c>
      <c r="B85" s="20">
        <v>2000</v>
      </c>
      <c r="C85" s="20">
        <v>37.5</v>
      </c>
      <c r="D85" s="26">
        <v>44132.524305555555</v>
      </c>
      <c r="E85" s="20">
        <v>899.99999979045242</v>
      </c>
      <c r="F85" s="20">
        <v>28</v>
      </c>
      <c r="G85" s="20"/>
      <c r="H85" s="20">
        <v>74.666666666666671</v>
      </c>
      <c r="I85" s="20">
        <v>2.5555555561505679E-2</v>
      </c>
      <c r="J85" s="20">
        <v>66.964285714285708</v>
      </c>
      <c r="K85" s="33" t="s">
        <v>32</v>
      </c>
    </row>
    <row r="86" spans="1:11" ht="17.25" thickBot="1">
      <c r="A86" s="34" t="s">
        <v>178</v>
      </c>
      <c r="B86" s="21">
        <v>2000</v>
      </c>
      <c r="C86" s="21">
        <v>37.5</v>
      </c>
      <c r="D86" s="27">
        <v>44132.534722222219</v>
      </c>
      <c r="E86" s="21">
        <v>1799.9999995809048</v>
      </c>
      <c r="F86" s="21">
        <v>21.8</v>
      </c>
      <c r="G86" s="21"/>
      <c r="H86" s="21">
        <v>58.13333333333334</v>
      </c>
      <c r="I86" s="21">
        <v>3.4444444452464161E-2</v>
      </c>
      <c r="J86" s="21">
        <v>86.0091743119266</v>
      </c>
      <c r="K86" s="35" t="s">
        <v>32</v>
      </c>
    </row>
    <row r="87" spans="1:11" ht="17.25" thickBot="1">
      <c r="A87" s="32" t="s">
        <v>178</v>
      </c>
      <c r="B87" s="20">
        <v>2000</v>
      </c>
      <c r="C87" s="20">
        <v>37.5</v>
      </c>
      <c r="D87" s="26">
        <v>44132.555555555555</v>
      </c>
      <c r="E87" s="20">
        <v>3599.9999997904524</v>
      </c>
      <c r="F87" s="20">
        <v>14.3</v>
      </c>
      <c r="G87" s="20">
        <v>23.2</v>
      </c>
      <c r="H87" s="20">
        <v>38.133333333333333</v>
      </c>
      <c r="I87" s="20">
        <v>2.0833333334545994E-2</v>
      </c>
      <c r="J87" s="20">
        <v>131.11888111888109</v>
      </c>
      <c r="K87" s="33" t="s">
        <v>32</v>
      </c>
    </row>
    <row r="88" spans="1:11" ht="17.25" thickBot="1">
      <c r="A88" s="34" t="s">
        <v>178</v>
      </c>
      <c r="B88" s="21">
        <v>2000</v>
      </c>
      <c r="C88" s="21">
        <v>37.5</v>
      </c>
      <c r="D88" s="27">
        <v>44132.582638888889</v>
      </c>
      <c r="E88" s="21">
        <v>5939.9999998742715</v>
      </c>
      <c r="F88" s="21">
        <v>12</v>
      </c>
      <c r="G88" s="21"/>
      <c r="H88" s="21">
        <v>32</v>
      </c>
      <c r="I88" s="21">
        <v>3.8720538721358309E-3</v>
      </c>
      <c r="J88" s="21">
        <v>156.25</v>
      </c>
      <c r="K88" s="35" t="s">
        <v>32</v>
      </c>
    </row>
    <row r="89" spans="1:11" ht="17.25" thickBot="1">
      <c r="A89" s="32" t="s">
        <v>178</v>
      </c>
      <c r="B89" s="20">
        <v>2000</v>
      </c>
      <c r="C89" s="20">
        <v>37.5</v>
      </c>
      <c r="D89" s="26">
        <v>44132.624305555553</v>
      </c>
      <c r="E89" s="20">
        <v>9539.9999996647239</v>
      </c>
      <c r="F89" s="20">
        <v>10.5</v>
      </c>
      <c r="G89" s="20"/>
      <c r="H89" s="20">
        <v>28.000000000000004</v>
      </c>
      <c r="I89" s="20">
        <v>1.5723270440804154E-3</v>
      </c>
      <c r="J89" s="20">
        <v>178.57142857142858</v>
      </c>
      <c r="K89" s="33" t="s">
        <v>32</v>
      </c>
    </row>
    <row r="90" spans="1:11" ht="17.25" thickBot="1">
      <c r="A90" s="34" t="s">
        <v>178</v>
      </c>
      <c r="B90" s="21">
        <v>2000</v>
      </c>
      <c r="C90" s="21">
        <v>37.5</v>
      </c>
      <c r="D90" s="27">
        <v>44132.665972222225</v>
      </c>
      <c r="E90" s="21">
        <v>13140.000000083819</v>
      </c>
      <c r="F90" s="21">
        <v>9.5</v>
      </c>
      <c r="G90" s="21"/>
      <c r="H90" s="21">
        <v>25.333333333333336</v>
      </c>
      <c r="I90" s="21">
        <v>7.6103500760549552E-4</v>
      </c>
      <c r="J90" s="21">
        <v>197.36842105263156</v>
      </c>
      <c r="K90" s="35" t="s">
        <v>32</v>
      </c>
    </row>
    <row r="91" spans="1:11" ht="17.25" thickBot="1">
      <c r="A91" s="32" t="s">
        <v>178</v>
      </c>
      <c r="B91" s="20">
        <v>2000</v>
      </c>
      <c r="C91" s="20">
        <v>37.5</v>
      </c>
      <c r="D91" s="26">
        <v>44132.707638888889</v>
      </c>
      <c r="E91" s="20">
        <v>16739.999999874271</v>
      </c>
      <c r="F91" s="20">
        <v>9</v>
      </c>
      <c r="G91" s="20"/>
      <c r="H91" s="20">
        <v>24</v>
      </c>
      <c r="I91" s="20">
        <v>2.986857825589936E-4</v>
      </c>
      <c r="J91" s="20">
        <v>208.33333333333334</v>
      </c>
      <c r="K91" s="33" t="s">
        <v>32</v>
      </c>
    </row>
    <row r="92" spans="1:11" ht="17.25" thickBot="1">
      <c r="A92" s="34" t="s">
        <v>178</v>
      </c>
      <c r="B92" s="21">
        <v>2000</v>
      </c>
      <c r="C92" s="21">
        <v>37.5</v>
      </c>
      <c r="D92" s="27">
        <v>44133.364583333336</v>
      </c>
      <c r="E92" s="21">
        <v>73500.000000069849</v>
      </c>
      <c r="F92" s="21">
        <v>6.4</v>
      </c>
      <c r="G92" s="21"/>
      <c r="H92" s="21">
        <v>17.06666666666667</v>
      </c>
      <c r="I92" s="21">
        <v>3.5374149659830325E-4</v>
      </c>
      <c r="J92" s="21">
        <v>292.96875</v>
      </c>
      <c r="K92" s="35" t="s">
        <v>32</v>
      </c>
    </row>
    <row r="93" spans="1:11" ht="17.25" thickBot="1">
      <c r="A93" s="32" t="s">
        <v>178</v>
      </c>
      <c r="B93" s="20">
        <v>2000</v>
      </c>
      <c r="C93" s="20">
        <v>37.5</v>
      </c>
      <c r="D93" s="26">
        <v>44133.715277777781</v>
      </c>
      <c r="E93" s="20">
        <v>103800.0000001397</v>
      </c>
      <c r="F93" s="20">
        <v>5.95</v>
      </c>
      <c r="G93" s="20"/>
      <c r="H93" s="20">
        <v>15.866666666666667</v>
      </c>
      <c r="I93" s="20">
        <v>4.3352601156011033E-5</v>
      </c>
      <c r="J93" s="20">
        <v>315.12605042016804</v>
      </c>
      <c r="K93" s="33" t="s">
        <v>32</v>
      </c>
    </row>
    <row r="94" spans="1:11" ht="17.25" thickBot="1">
      <c r="A94" s="34" t="s">
        <v>178</v>
      </c>
      <c r="B94" s="21">
        <v>2000</v>
      </c>
      <c r="C94" s="21">
        <v>37.5</v>
      </c>
      <c r="D94" s="27">
        <v>44134.354166666664</v>
      </c>
      <c r="E94" s="21">
        <v>158999.99999965075</v>
      </c>
      <c r="F94" s="21">
        <v>5.5</v>
      </c>
      <c r="G94" s="21"/>
      <c r="H94" s="21">
        <v>14.666666666666666</v>
      </c>
      <c r="I94" s="21">
        <v>2.8301886792515006E-5</v>
      </c>
      <c r="J94" s="21">
        <v>340.90909090909093</v>
      </c>
      <c r="K94" s="35" t="s">
        <v>32</v>
      </c>
    </row>
    <row r="95" spans="1:11" ht="17.25" thickBot="1">
      <c r="A95" s="32" t="s">
        <v>178</v>
      </c>
      <c r="B95" s="20">
        <v>2000</v>
      </c>
      <c r="C95" s="20">
        <v>37.5</v>
      </c>
      <c r="D95" s="26">
        <v>44137.354166666664</v>
      </c>
      <c r="E95" s="20">
        <v>418199.99999965075</v>
      </c>
      <c r="F95" s="20">
        <v>4.8</v>
      </c>
      <c r="G95" s="20"/>
      <c r="H95" s="20">
        <v>12.8</v>
      </c>
      <c r="I95" s="20">
        <v>1.6738402678158411E-5</v>
      </c>
      <c r="J95" s="20">
        <v>390.625</v>
      </c>
      <c r="K95" s="33" t="s">
        <v>32</v>
      </c>
    </row>
    <row r="96" spans="1:11" ht="17.25" thickBot="1">
      <c r="A96" s="34" t="s">
        <v>178</v>
      </c>
      <c r="B96" s="21">
        <v>2000</v>
      </c>
      <c r="C96" s="21">
        <v>37.5</v>
      </c>
      <c r="D96" s="27">
        <v>44138.354166666664</v>
      </c>
      <c r="E96" s="21">
        <v>504599.99999965075</v>
      </c>
      <c r="F96" s="21">
        <v>4.75</v>
      </c>
      <c r="G96" s="21"/>
      <c r="H96" s="21">
        <v>12.666666666666668</v>
      </c>
      <c r="I96" s="21">
        <v>9.9088386841130463E-7</v>
      </c>
      <c r="J96" s="21">
        <v>394.73684210526312</v>
      </c>
      <c r="K96" s="35" t="s">
        <v>32</v>
      </c>
    </row>
    <row r="97" spans="1:11" ht="17.25" thickBot="1">
      <c r="A97" s="47" t="s">
        <v>178</v>
      </c>
      <c r="B97" s="48">
        <v>2000</v>
      </c>
      <c r="C97" s="48">
        <v>37.5</v>
      </c>
      <c r="D97" s="49">
        <v>44139.354166666664</v>
      </c>
      <c r="E97" s="48">
        <v>590999.99999965075</v>
      </c>
      <c r="F97" s="48">
        <v>4.7</v>
      </c>
      <c r="G97" s="48"/>
      <c r="H97" s="48">
        <v>12.533333333333333</v>
      </c>
      <c r="I97" s="48">
        <v>8.4602368866377947E-7</v>
      </c>
      <c r="J97" s="48">
        <v>398.93617021276594</v>
      </c>
      <c r="K97" s="50" t="s">
        <v>32</v>
      </c>
    </row>
    <row r="99" spans="1:11" ht="17.25" thickBot="1"/>
    <row r="100" spans="1:11" ht="17.25" thickBot="1">
      <c r="A100" s="28" t="s">
        <v>205</v>
      </c>
      <c r="B100" s="29">
        <v>2</v>
      </c>
      <c r="C100" s="5"/>
      <c r="D100" s="5"/>
      <c r="E100" s="5"/>
      <c r="F100" s="5"/>
      <c r="G100" s="5"/>
      <c r="H100" s="5"/>
      <c r="I100" s="5"/>
      <c r="J100" s="5"/>
      <c r="K100" s="6"/>
    </row>
    <row r="101" spans="1:11" ht="17.25" thickBot="1">
      <c r="A101" s="30" t="s">
        <v>206</v>
      </c>
      <c r="B101" s="23">
        <v>44132.504166666666</v>
      </c>
      <c r="K101" s="7"/>
    </row>
    <row r="102" spans="1:11" ht="17.25" thickBot="1">
      <c r="A102" s="30" t="s">
        <v>207</v>
      </c>
      <c r="B102" s="20">
        <v>100</v>
      </c>
      <c r="K102" s="7"/>
    </row>
    <row r="103" spans="1:11" ht="17.25" thickBot="1">
      <c r="A103" s="8"/>
      <c r="K103" s="7"/>
    </row>
    <row r="104" spans="1:11" ht="17.25" thickBot="1">
      <c r="A104" s="30" t="s">
        <v>151</v>
      </c>
      <c r="B104" s="20">
        <v>28.2</v>
      </c>
      <c r="K104" s="7"/>
    </row>
    <row r="105" spans="1:11" ht="17.25" thickBot="1">
      <c r="A105" s="30" t="s">
        <v>159</v>
      </c>
      <c r="B105" s="21">
        <v>228.65853658536585</v>
      </c>
      <c r="K105" s="7"/>
    </row>
    <row r="106" spans="1:11" ht="17.25" thickBot="1">
      <c r="A106" s="30" t="s">
        <v>158</v>
      </c>
      <c r="B106" s="20">
        <v>403.22580645161293</v>
      </c>
      <c r="K106" s="7"/>
    </row>
    <row r="107" spans="1:11">
      <c r="A107" s="8"/>
      <c r="K107" s="7"/>
    </row>
    <row r="108" spans="1:11" ht="17.25" thickBot="1">
      <c r="A108" s="8"/>
      <c r="K108" s="7"/>
    </row>
    <row r="109" spans="1:11" ht="17.25" thickBot="1">
      <c r="A109" s="30" t="s">
        <v>1</v>
      </c>
      <c r="B109" s="19" t="s">
        <v>147</v>
      </c>
      <c r="C109" s="19" t="s">
        <v>208</v>
      </c>
      <c r="D109" s="19" t="s">
        <v>209</v>
      </c>
      <c r="E109" s="19" t="s">
        <v>210</v>
      </c>
      <c r="F109" s="19" t="s">
        <v>211</v>
      </c>
      <c r="G109" s="19" t="s">
        <v>148</v>
      </c>
      <c r="H109" s="19" t="s">
        <v>149</v>
      </c>
      <c r="I109" s="19" t="s">
        <v>212</v>
      </c>
      <c r="J109" s="19" t="s">
        <v>213</v>
      </c>
      <c r="K109" s="31" t="s">
        <v>214</v>
      </c>
    </row>
    <row r="110" spans="1:11" ht="17.25" thickBot="1">
      <c r="A110" s="32" t="s">
        <v>164</v>
      </c>
      <c r="B110" s="20">
        <v>2000</v>
      </c>
      <c r="C110" s="20">
        <v>37.5</v>
      </c>
      <c r="D110" s="26">
        <v>44132.504166666666</v>
      </c>
      <c r="E110" s="20"/>
      <c r="F110" s="20">
        <v>37.5</v>
      </c>
      <c r="G110" s="20"/>
      <c r="H110" s="20"/>
      <c r="I110" s="20">
        <v>0</v>
      </c>
      <c r="J110" s="20">
        <v>100</v>
      </c>
      <c r="K110" s="33" t="s">
        <v>32</v>
      </c>
    </row>
    <row r="111" spans="1:11" ht="17.25" thickBot="1">
      <c r="A111" s="34" t="s">
        <v>164</v>
      </c>
      <c r="B111" s="21">
        <v>2000</v>
      </c>
      <c r="C111" s="21">
        <v>37.5</v>
      </c>
      <c r="D111" s="27">
        <v>44132.504861111112</v>
      </c>
      <c r="E111" s="21">
        <v>60.000000195577741</v>
      </c>
      <c r="F111" s="21">
        <v>37.5</v>
      </c>
      <c r="G111" s="21"/>
      <c r="H111" s="21">
        <v>100</v>
      </c>
      <c r="I111" s="21">
        <v>0</v>
      </c>
      <c r="J111" s="21">
        <v>100</v>
      </c>
      <c r="K111" s="35" t="s">
        <v>32</v>
      </c>
    </row>
    <row r="112" spans="1:11" ht="17.25" thickBot="1">
      <c r="A112" s="32" t="s">
        <v>164</v>
      </c>
      <c r="B112" s="20">
        <v>2000</v>
      </c>
      <c r="C112" s="20">
        <v>37.5</v>
      </c>
      <c r="D112" s="26">
        <v>44132.505555555559</v>
      </c>
      <c r="E112" s="20">
        <v>120.00000039115548</v>
      </c>
      <c r="F112" s="20">
        <v>36.700000000000003</v>
      </c>
      <c r="G112" s="20"/>
      <c r="H112" s="20">
        <v>97.866666666666674</v>
      </c>
      <c r="I112" s="20">
        <v>6.6666666449357828E-2</v>
      </c>
      <c r="J112" s="20">
        <v>102.17983651226157</v>
      </c>
      <c r="K112" s="33" t="s">
        <v>32</v>
      </c>
    </row>
    <row r="113" spans="1:11" ht="17.25" thickBot="1">
      <c r="A113" s="34" t="s">
        <v>164</v>
      </c>
      <c r="B113" s="21">
        <v>2000</v>
      </c>
      <c r="C113" s="21">
        <v>37.5</v>
      </c>
      <c r="D113" s="27">
        <v>44132.507638888892</v>
      </c>
      <c r="E113" s="21">
        <v>300.00000034924597</v>
      </c>
      <c r="F113" s="21">
        <v>36</v>
      </c>
      <c r="G113" s="21"/>
      <c r="H113" s="21">
        <v>96</v>
      </c>
      <c r="I113" s="21">
        <v>2.3333333306169855E-2</v>
      </c>
      <c r="J113" s="21">
        <v>104.16666666666667</v>
      </c>
      <c r="K113" s="35" t="s">
        <v>32</v>
      </c>
    </row>
    <row r="114" spans="1:11" ht="17.25" thickBot="1">
      <c r="A114" s="32" t="s">
        <v>164</v>
      </c>
      <c r="B114" s="20">
        <v>2000</v>
      </c>
      <c r="C114" s="20">
        <v>37.5</v>
      </c>
      <c r="D114" s="26">
        <v>44132.511111111111</v>
      </c>
      <c r="E114" s="20">
        <v>600.00000006984919</v>
      </c>
      <c r="F114" s="20">
        <v>34.700000000000003</v>
      </c>
      <c r="G114" s="20"/>
      <c r="H114" s="20">
        <v>92.533333333333346</v>
      </c>
      <c r="I114" s="20">
        <v>2.1666666664144286E-2</v>
      </c>
      <c r="J114" s="20">
        <v>108.06916426512967</v>
      </c>
      <c r="K114" s="33" t="s">
        <v>32</v>
      </c>
    </row>
    <row r="115" spans="1:11" ht="17.25" thickBot="1">
      <c r="A115" s="34" t="s">
        <v>164</v>
      </c>
      <c r="B115" s="21">
        <v>2000</v>
      </c>
      <c r="C115" s="21">
        <v>37.5</v>
      </c>
      <c r="D115" s="27">
        <v>44132.51458333333</v>
      </c>
      <c r="E115" s="21">
        <v>899.99999979045242</v>
      </c>
      <c r="F115" s="21">
        <v>33.5</v>
      </c>
      <c r="G115" s="21"/>
      <c r="H115" s="21">
        <v>89.333333333333329</v>
      </c>
      <c r="I115" s="21">
        <v>1.3333333336437773E-2</v>
      </c>
      <c r="J115" s="21">
        <v>111.94029850746267</v>
      </c>
      <c r="K115" s="35" t="s">
        <v>32</v>
      </c>
    </row>
    <row r="116" spans="1:11" ht="17.25" thickBot="1">
      <c r="A116" s="32" t="s">
        <v>164</v>
      </c>
      <c r="B116" s="20">
        <v>2000</v>
      </c>
      <c r="C116" s="20">
        <v>37.5</v>
      </c>
      <c r="D116" s="26">
        <v>44132.525000000001</v>
      </c>
      <c r="E116" s="20">
        <v>1800.0000002095476</v>
      </c>
      <c r="F116" s="20">
        <v>30.1</v>
      </c>
      <c r="G116" s="20"/>
      <c r="H116" s="20">
        <v>80.26666666666668</v>
      </c>
      <c r="I116" s="20">
        <v>1.8888888886689926E-2</v>
      </c>
      <c r="J116" s="20">
        <v>124.5847176079734</v>
      </c>
      <c r="K116" s="33" t="s">
        <v>32</v>
      </c>
    </row>
    <row r="117" spans="1:11" ht="17.25" thickBot="1">
      <c r="A117" s="34" t="s">
        <v>164</v>
      </c>
      <c r="B117" s="21">
        <v>2000</v>
      </c>
      <c r="C117" s="21">
        <v>37.5</v>
      </c>
      <c r="D117" s="27">
        <v>44132.546527777777</v>
      </c>
      <c r="E117" s="21">
        <v>3659.9999999860302</v>
      </c>
      <c r="F117" s="21">
        <v>23.5</v>
      </c>
      <c r="G117" s="21"/>
      <c r="H117" s="21">
        <v>62.666666666666671</v>
      </c>
      <c r="I117" s="21">
        <v>1.8032786885314733E-2</v>
      </c>
      <c r="J117" s="21">
        <v>159.57446808510639</v>
      </c>
      <c r="K117" s="35" t="s">
        <v>32</v>
      </c>
    </row>
    <row r="118" spans="1:11" ht="17.25" thickBot="1">
      <c r="A118" s="32" t="s">
        <v>164</v>
      </c>
      <c r="B118" s="20">
        <v>2000</v>
      </c>
      <c r="C118" s="20">
        <v>37.5</v>
      </c>
      <c r="D118" s="26">
        <v>44132.582638888889</v>
      </c>
      <c r="E118" s="20">
        <v>6780.0000000977889</v>
      </c>
      <c r="F118" s="20">
        <v>17.8</v>
      </c>
      <c r="G118" s="20">
        <v>19.7</v>
      </c>
      <c r="H118" s="20">
        <v>47.466666666666669</v>
      </c>
      <c r="I118" s="20">
        <v>8.4070796458964418E-3</v>
      </c>
      <c r="J118" s="20">
        <v>210.67415730337075</v>
      </c>
      <c r="K118" s="33" t="s">
        <v>32</v>
      </c>
    </row>
    <row r="119" spans="1:11" ht="17.25" thickBot="1">
      <c r="A119" s="34" t="s">
        <v>164</v>
      </c>
      <c r="B119" s="21">
        <v>2000</v>
      </c>
      <c r="C119" s="21">
        <v>37.5</v>
      </c>
      <c r="D119" s="27">
        <v>44132.624305555553</v>
      </c>
      <c r="E119" s="21">
        <v>10379.999999888241</v>
      </c>
      <c r="F119" s="21">
        <v>16.399999999999999</v>
      </c>
      <c r="G119" s="21"/>
      <c r="H119" s="21">
        <v>43.733333333333327</v>
      </c>
      <c r="I119" s="21">
        <v>1.3487475915366816E-3</v>
      </c>
      <c r="J119" s="21">
        <v>228.65853658536585</v>
      </c>
      <c r="K119" s="35" t="s">
        <v>32</v>
      </c>
    </row>
    <row r="120" spans="1:11" ht="17.25" thickBot="1">
      <c r="A120" s="32" t="s">
        <v>164</v>
      </c>
      <c r="B120" s="20">
        <v>2000</v>
      </c>
      <c r="C120" s="20">
        <v>37.5</v>
      </c>
      <c r="D120" s="26">
        <v>44132.665972222225</v>
      </c>
      <c r="E120" s="20">
        <v>13980.000000307336</v>
      </c>
      <c r="F120" s="20">
        <v>15.5</v>
      </c>
      <c r="G120" s="20"/>
      <c r="H120" s="20">
        <v>41.333333333333336</v>
      </c>
      <c r="I120" s="20">
        <v>6.4377682402018096E-4</v>
      </c>
      <c r="J120" s="20">
        <v>241.93548387096774</v>
      </c>
      <c r="K120" s="33" t="s">
        <v>32</v>
      </c>
    </row>
    <row r="121" spans="1:11" ht="17.25" thickBot="1">
      <c r="A121" s="34" t="s">
        <v>164</v>
      </c>
      <c r="B121" s="21">
        <v>2000</v>
      </c>
      <c r="C121" s="21">
        <v>37.5</v>
      </c>
      <c r="D121" s="27">
        <v>44132.707638888889</v>
      </c>
      <c r="E121" s="21">
        <v>17580.000000097789</v>
      </c>
      <c r="F121" s="21">
        <v>14.9</v>
      </c>
      <c r="G121" s="21"/>
      <c r="H121" s="21">
        <v>39.733333333333334</v>
      </c>
      <c r="I121" s="21">
        <v>3.412969283257464E-4</v>
      </c>
      <c r="J121" s="21">
        <v>251.67785234899327</v>
      </c>
      <c r="K121" s="35" t="s">
        <v>32</v>
      </c>
    </row>
    <row r="122" spans="1:11" ht="17.25" thickBot="1">
      <c r="A122" s="32" t="s">
        <v>164</v>
      </c>
      <c r="B122" s="20">
        <v>2000</v>
      </c>
      <c r="C122" s="20">
        <v>37.5</v>
      </c>
      <c r="D122" s="26">
        <v>44133.364583333336</v>
      </c>
      <c r="E122" s="20">
        <v>74340.000000293367</v>
      </c>
      <c r="F122" s="20">
        <v>11.7</v>
      </c>
      <c r="G122" s="20"/>
      <c r="H122" s="20">
        <v>31.2</v>
      </c>
      <c r="I122" s="20">
        <v>4.3045466774110485E-4</v>
      </c>
      <c r="J122" s="20">
        <v>320.51282051282055</v>
      </c>
      <c r="K122" s="33" t="s">
        <v>32</v>
      </c>
    </row>
    <row r="123" spans="1:11" ht="17.25" thickBot="1">
      <c r="A123" s="34" t="s">
        <v>164</v>
      </c>
      <c r="B123" s="21">
        <v>2000</v>
      </c>
      <c r="C123" s="21">
        <v>37.5</v>
      </c>
      <c r="D123" s="27">
        <v>44133.715277777781</v>
      </c>
      <c r="E123" s="21">
        <v>104640.00000036322</v>
      </c>
      <c r="F123" s="21">
        <v>11.1</v>
      </c>
      <c r="G123" s="21"/>
      <c r="H123" s="21">
        <v>29.599999999999998</v>
      </c>
      <c r="I123" s="21">
        <v>5.7339449541085341E-5</v>
      </c>
      <c r="J123" s="21">
        <v>337.83783783783787</v>
      </c>
      <c r="K123" s="35" t="s">
        <v>32</v>
      </c>
    </row>
    <row r="124" spans="1:11" ht="17.25" thickBot="1">
      <c r="A124" s="32" t="s">
        <v>164</v>
      </c>
      <c r="B124" s="20">
        <v>2000</v>
      </c>
      <c r="C124" s="20">
        <v>37.5</v>
      </c>
      <c r="D124" s="26">
        <v>44134.354166666664</v>
      </c>
      <c r="E124" s="20">
        <v>159839.99999987427</v>
      </c>
      <c r="F124" s="20">
        <v>10.5</v>
      </c>
      <c r="G124" s="20"/>
      <c r="H124" s="20">
        <v>28.000000000000004</v>
      </c>
      <c r="I124" s="20">
        <v>3.753753753756704E-5</v>
      </c>
      <c r="J124" s="20">
        <v>357.14285714285717</v>
      </c>
      <c r="K124" s="33" t="s">
        <v>32</v>
      </c>
    </row>
    <row r="125" spans="1:11" ht="17.25" thickBot="1">
      <c r="A125" s="34" t="s">
        <v>164</v>
      </c>
      <c r="B125" s="21">
        <v>2000</v>
      </c>
      <c r="C125" s="21">
        <v>37.5</v>
      </c>
      <c r="D125" s="27">
        <v>44137.354166666664</v>
      </c>
      <c r="E125" s="21">
        <v>419039.99999987427</v>
      </c>
      <c r="F125" s="21">
        <v>9.5</v>
      </c>
      <c r="G125" s="21"/>
      <c r="H125" s="21">
        <v>25.333333333333336</v>
      </c>
      <c r="I125" s="21">
        <v>2.3864070255829993E-5</v>
      </c>
      <c r="J125" s="21">
        <v>394.73684210526312</v>
      </c>
      <c r="K125" s="35" t="s">
        <v>32</v>
      </c>
    </row>
    <row r="126" spans="1:11" ht="17.25" thickBot="1">
      <c r="A126" s="32" t="s">
        <v>164</v>
      </c>
      <c r="B126" s="20">
        <v>2000</v>
      </c>
      <c r="C126" s="20">
        <v>37.5</v>
      </c>
      <c r="D126" s="26">
        <v>44138.354166666664</v>
      </c>
      <c r="E126" s="20">
        <v>505439.99999987427</v>
      </c>
      <c r="F126" s="20">
        <v>9.4</v>
      </c>
      <c r="G126" s="20"/>
      <c r="H126" s="20">
        <v>25.066666666666666</v>
      </c>
      <c r="I126" s="20">
        <v>1.978474200696908E-6</v>
      </c>
      <c r="J126" s="20">
        <v>398.93617021276594</v>
      </c>
      <c r="K126" s="33" t="s">
        <v>32</v>
      </c>
    </row>
    <row r="127" spans="1:11" ht="17.25" thickBot="1">
      <c r="A127" s="36" t="s">
        <v>164</v>
      </c>
      <c r="B127" s="37">
        <v>2000</v>
      </c>
      <c r="C127" s="37">
        <v>37.5</v>
      </c>
      <c r="D127" s="38">
        <v>44139.354166666664</v>
      </c>
      <c r="E127" s="37">
        <v>591839.99999987427</v>
      </c>
      <c r="F127" s="37">
        <v>9.3000000000000007</v>
      </c>
      <c r="G127" s="37"/>
      <c r="H127" s="37">
        <v>24.800000000000004</v>
      </c>
      <c r="I127" s="37">
        <v>1.6896458502301448E-6</v>
      </c>
      <c r="J127" s="37">
        <v>403.22580645161293</v>
      </c>
      <c r="K127" s="39" t="s">
        <v>32</v>
      </c>
    </row>
    <row r="129" spans="1:11" ht="17.25" thickBot="1"/>
    <row r="130" spans="1:11" ht="17.25" thickBot="1">
      <c r="A130" s="28" t="s">
        <v>205</v>
      </c>
      <c r="B130" s="29">
        <v>2</v>
      </c>
      <c r="C130" s="5"/>
      <c r="D130" s="5"/>
      <c r="E130" s="5"/>
      <c r="F130" s="5"/>
      <c r="G130" s="5"/>
      <c r="H130" s="5"/>
      <c r="I130" s="5"/>
      <c r="J130" s="5"/>
      <c r="K130" s="6"/>
    </row>
    <row r="131" spans="1:11" ht="17.25" thickBot="1">
      <c r="A131" s="30" t="s">
        <v>206</v>
      </c>
      <c r="B131" s="23">
        <v>44132.501388888886</v>
      </c>
      <c r="K131" s="7"/>
    </row>
    <row r="132" spans="1:11" ht="17.25" thickBot="1">
      <c r="A132" s="30" t="s">
        <v>207</v>
      </c>
      <c r="B132" s="20">
        <v>200</v>
      </c>
      <c r="K132" s="7"/>
    </row>
    <row r="133" spans="1:11" ht="17.25" thickBot="1">
      <c r="A133" s="8"/>
      <c r="K133" s="7"/>
    </row>
    <row r="134" spans="1:11" ht="17.25" thickBot="1">
      <c r="A134" s="30" t="s">
        <v>151</v>
      </c>
      <c r="B134" s="20">
        <v>20.5</v>
      </c>
      <c r="K134" s="7"/>
    </row>
    <row r="135" spans="1:11" ht="17.25" thickBot="1">
      <c r="A135" s="30" t="s">
        <v>159</v>
      </c>
      <c r="B135" s="21">
        <v>203.80434782608697</v>
      </c>
      <c r="K135" s="7"/>
    </row>
    <row r="136" spans="1:11" ht="17.25" thickBot="1">
      <c r="A136" s="30" t="s">
        <v>158</v>
      </c>
      <c r="B136" s="20">
        <v>441.1764705882353</v>
      </c>
      <c r="K136" s="7"/>
    </row>
    <row r="137" spans="1:11">
      <c r="A137" s="8"/>
      <c r="K137" s="7"/>
    </row>
    <row r="138" spans="1:11" ht="17.25" thickBot="1">
      <c r="A138" s="8"/>
      <c r="K138" s="7"/>
    </row>
    <row r="139" spans="1:11" ht="17.25" thickBot="1">
      <c r="A139" s="30" t="s">
        <v>1</v>
      </c>
      <c r="B139" s="19" t="s">
        <v>147</v>
      </c>
      <c r="C139" s="19" t="s">
        <v>208</v>
      </c>
      <c r="D139" s="19" t="s">
        <v>209</v>
      </c>
      <c r="E139" s="19" t="s">
        <v>210</v>
      </c>
      <c r="F139" s="19" t="s">
        <v>211</v>
      </c>
      <c r="G139" s="19" t="s">
        <v>148</v>
      </c>
      <c r="H139" s="19" t="s">
        <v>149</v>
      </c>
      <c r="I139" s="19" t="s">
        <v>212</v>
      </c>
      <c r="J139" s="19" t="s">
        <v>213</v>
      </c>
      <c r="K139" s="31" t="s">
        <v>214</v>
      </c>
    </row>
    <row r="140" spans="1:11" ht="17.25" thickBot="1">
      <c r="A140" s="32" t="s">
        <v>165</v>
      </c>
      <c r="B140" s="20">
        <v>1980</v>
      </c>
      <c r="C140" s="20">
        <v>37.5</v>
      </c>
      <c r="D140" s="26">
        <v>44132.501388888886</v>
      </c>
      <c r="E140" s="20"/>
      <c r="F140" s="20">
        <v>37.5</v>
      </c>
      <c r="G140" s="20"/>
      <c r="H140" s="20"/>
      <c r="I140" s="20">
        <v>0</v>
      </c>
      <c r="J140" s="20">
        <v>200</v>
      </c>
      <c r="K140" s="33" t="s">
        <v>32</v>
      </c>
    </row>
    <row r="141" spans="1:11" ht="17.25" thickBot="1">
      <c r="A141" s="34" t="s">
        <v>165</v>
      </c>
      <c r="B141" s="21">
        <v>1980</v>
      </c>
      <c r="C141" s="21">
        <v>37.5</v>
      </c>
      <c r="D141" s="27">
        <v>44132.502083333333</v>
      </c>
      <c r="E141" s="21">
        <v>60.000000195577741</v>
      </c>
      <c r="F141" s="21">
        <v>37.5</v>
      </c>
      <c r="G141" s="21"/>
      <c r="H141" s="21">
        <v>100</v>
      </c>
      <c r="I141" s="21">
        <v>0</v>
      </c>
      <c r="J141" s="21">
        <v>200</v>
      </c>
      <c r="K141" s="35" t="s">
        <v>32</v>
      </c>
    </row>
    <row r="142" spans="1:11" ht="17.25" thickBot="1">
      <c r="A142" s="32" t="s">
        <v>165</v>
      </c>
      <c r="B142" s="20">
        <v>1980</v>
      </c>
      <c r="C142" s="20">
        <v>37.5</v>
      </c>
      <c r="D142" s="26">
        <v>44132.504861111112</v>
      </c>
      <c r="E142" s="20">
        <v>300.00000034924597</v>
      </c>
      <c r="F142" s="20">
        <v>37.5</v>
      </c>
      <c r="G142" s="20"/>
      <c r="H142" s="20">
        <v>100</v>
      </c>
      <c r="I142" s="20">
        <v>0</v>
      </c>
      <c r="J142" s="20">
        <v>200</v>
      </c>
      <c r="K142" s="33" t="s">
        <v>32</v>
      </c>
    </row>
    <row r="143" spans="1:11" ht="17.25" thickBot="1">
      <c r="A143" s="34" t="s">
        <v>165</v>
      </c>
      <c r="B143" s="21">
        <v>1980</v>
      </c>
      <c r="C143" s="21">
        <v>37.5</v>
      </c>
      <c r="D143" s="27">
        <v>44132.508333333331</v>
      </c>
      <c r="E143" s="21">
        <v>600.00000006984919</v>
      </c>
      <c r="F143" s="21">
        <v>37.5</v>
      </c>
      <c r="G143" s="21"/>
      <c r="H143" s="21">
        <v>100</v>
      </c>
      <c r="I143" s="21">
        <v>0</v>
      </c>
      <c r="J143" s="21">
        <v>200</v>
      </c>
      <c r="K143" s="35" t="s">
        <v>32</v>
      </c>
    </row>
    <row r="144" spans="1:11" ht="17.25" thickBot="1">
      <c r="A144" s="32" t="s">
        <v>165</v>
      </c>
      <c r="B144" s="20">
        <v>1980</v>
      </c>
      <c r="C144" s="20">
        <v>37.5</v>
      </c>
      <c r="D144" s="26">
        <v>44132.511805555558</v>
      </c>
      <c r="E144" s="20">
        <v>900.00000041909516</v>
      </c>
      <c r="F144" s="20">
        <v>37.5</v>
      </c>
      <c r="G144" s="20"/>
      <c r="H144" s="20">
        <v>100</v>
      </c>
      <c r="I144" s="20">
        <v>0</v>
      </c>
      <c r="J144" s="20">
        <v>200</v>
      </c>
      <c r="K144" s="33" t="s">
        <v>32</v>
      </c>
    </row>
    <row r="145" spans="1:11" ht="17.25" thickBot="1">
      <c r="A145" s="34" t="s">
        <v>165</v>
      </c>
      <c r="B145" s="21">
        <v>1980</v>
      </c>
      <c r="C145" s="21">
        <v>37.5</v>
      </c>
      <c r="D145" s="27">
        <v>44132.522222222222</v>
      </c>
      <c r="E145" s="21">
        <v>1800.0000002095476</v>
      </c>
      <c r="F145" s="21">
        <v>37.5</v>
      </c>
      <c r="G145" s="21"/>
      <c r="H145" s="21">
        <v>100</v>
      </c>
      <c r="I145" s="21">
        <v>0</v>
      </c>
      <c r="J145" s="21">
        <v>200</v>
      </c>
      <c r="K145" s="35" t="s">
        <v>32</v>
      </c>
    </row>
    <row r="146" spans="1:11" ht="17.25" thickBot="1">
      <c r="A146" s="32" t="s">
        <v>165</v>
      </c>
      <c r="B146" s="20">
        <v>1980</v>
      </c>
      <c r="C146" s="20">
        <v>37.5</v>
      </c>
      <c r="D146" s="26">
        <v>44132.543055555558</v>
      </c>
      <c r="E146" s="20">
        <v>3600.0000004190952</v>
      </c>
      <c r="F146" s="20">
        <v>37.200000000000003</v>
      </c>
      <c r="G146" s="20"/>
      <c r="H146" s="20">
        <v>99.200000000000017</v>
      </c>
      <c r="I146" s="20">
        <v>8.3333333323631269E-4</v>
      </c>
      <c r="J146" s="20">
        <v>201.61290322580646</v>
      </c>
      <c r="K146" s="33" t="s">
        <v>32</v>
      </c>
    </row>
    <row r="147" spans="1:11" ht="17.25" thickBot="1">
      <c r="A147" s="34" t="s">
        <v>165</v>
      </c>
      <c r="B147" s="21">
        <v>1980</v>
      </c>
      <c r="C147" s="21">
        <v>37.5</v>
      </c>
      <c r="D147" s="27">
        <v>44132.582638888889</v>
      </c>
      <c r="E147" s="21">
        <v>7020.0000002514571</v>
      </c>
      <c r="F147" s="21">
        <v>37</v>
      </c>
      <c r="G147" s="21"/>
      <c r="H147" s="21">
        <v>98.666666666666671</v>
      </c>
      <c r="I147" s="21">
        <v>2.8490028489008379E-4</v>
      </c>
      <c r="J147" s="21">
        <v>202.70270270270271</v>
      </c>
      <c r="K147" s="35" t="s">
        <v>32</v>
      </c>
    </row>
    <row r="148" spans="1:11" ht="17.25" thickBot="1">
      <c r="A148" s="32" t="s">
        <v>165</v>
      </c>
      <c r="B148" s="20">
        <v>1980</v>
      </c>
      <c r="C148" s="20">
        <v>37.5</v>
      </c>
      <c r="D148" s="26">
        <v>44132.624305555553</v>
      </c>
      <c r="E148" s="20">
        <v>10620.00000004191</v>
      </c>
      <c r="F148" s="20">
        <v>36.799999999999997</v>
      </c>
      <c r="G148" s="20"/>
      <c r="H148" s="20">
        <v>98.133333333333326</v>
      </c>
      <c r="I148" s="20">
        <v>1.8832391713673595E-4</v>
      </c>
      <c r="J148" s="20">
        <v>203.80434782608697</v>
      </c>
      <c r="K148" s="33" t="s">
        <v>32</v>
      </c>
    </row>
    <row r="149" spans="1:11" ht="17.25" thickBot="1">
      <c r="A149" s="34" t="s">
        <v>165</v>
      </c>
      <c r="B149" s="21">
        <v>1980</v>
      </c>
      <c r="C149" s="21">
        <v>37.5</v>
      </c>
      <c r="D149" s="27">
        <v>44132.665972222225</v>
      </c>
      <c r="E149" s="21">
        <v>14220.000000461005</v>
      </c>
      <c r="F149" s="21">
        <v>36.5</v>
      </c>
      <c r="G149" s="21"/>
      <c r="H149" s="21">
        <v>97.333333333333343</v>
      </c>
      <c r="I149" s="21">
        <v>2.1097046412817954E-4</v>
      </c>
      <c r="J149" s="21">
        <v>205.47945205479454</v>
      </c>
      <c r="K149" s="35" t="s">
        <v>32</v>
      </c>
    </row>
    <row r="150" spans="1:11" ht="17.25" thickBot="1">
      <c r="A150" s="32" t="s">
        <v>165</v>
      </c>
      <c r="B150" s="20">
        <v>1980</v>
      </c>
      <c r="C150" s="20">
        <v>37.5</v>
      </c>
      <c r="D150" s="26">
        <v>44132.707638888889</v>
      </c>
      <c r="E150" s="20">
        <v>17820.000000251457</v>
      </c>
      <c r="F150" s="20">
        <v>34.6</v>
      </c>
      <c r="G150" s="20"/>
      <c r="H150" s="20">
        <v>92.26666666666668</v>
      </c>
      <c r="I150" s="20">
        <v>1.0662177328693535E-3</v>
      </c>
      <c r="J150" s="20">
        <v>216.76300578034682</v>
      </c>
      <c r="K150" s="33" t="s">
        <v>32</v>
      </c>
    </row>
    <row r="151" spans="1:11" ht="17.25" thickBot="1">
      <c r="A151" s="34" t="s">
        <v>165</v>
      </c>
      <c r="B151" s="21">
        <v>1980</v>
      </c>
      <c r="C151" s="21">
        <v>37.5</v>
      </c>
      <c r="D151" s="27">
        <v>44133.364583333336</v>
      </c>
      <c r="E151" s="21">
        <v>74580.000000447035</v>
      </c>
      <c r="F151" s="21">
        <v>22.5</v>
      </c>
      <c r="G151" s="21">
        <v>15</v>
      </c>
      <c r="H151" s="21">
        <v>60</v>
      </c>
      <c r="I151" s="21">
        <v>1.6224188790463225E-3</v>
      </c>
      <c r="J151" s="21">
        <v>333.33333333333337</v>
      </c>
      <c r="K151" s="35" t="s">
        <v>32</v>
      </c>
    </row>
    <row r="152" spans="1:11" ht="17.25" thickBot="1">
      <c r="A152" s="32" t="s">
        <v>165</v>
      </c>
      <c r="B152" s="20">
        <v>1980</v>
      </c>
      <c r="C152" s="20">
        <v>37.5</v>
      </c>
      <c r="D152" s="26">
        <v>44133.715277777781</v>
      </c>
      <c r="E152" s="20">
        <v>104880.00000051688</v>
      </c>
      <c r="F152" s="20">
        <v>21.5</v>
      </c>
      <c r="G152" s="20"/>
      <c r="H152" s="20">
        <v>57.333333333333336</v>
      </c>
      <c r="I152" s="20">
        <v>9.5347063309980136E-5</v>
      </c>
      <c r="J152" s="20">
        <v>348.83720930232556</v>
      </c>
      <c r="K152" s="33" t="s">
        <v>32</v>
      </c>
    </row>
    <row r="153" spans="1:11" ht="17.25" thickBot="1">
      <c r="A153" s="34" t="s">
        <v>165</v>
      </c>
      <c r="B153" s="21">
        <v>1980</v>
      </c>
      <c r="C153" s="21">
        <v>37.5</v>
      </c>
      <c r="D153" s="27">
        <v>44134.354166666664</v>
      </c>
      <c r="E153" s="21">
        <v>160080.00000002794</v>
      </c>
      <c r="F153" s="21">
        <v>20.3</v>
      </c>
      <c r="G153" s="21"/>
      <c r="H153" s="21">
        <v>54.133333333333333</v>
      </c>
      <c r="I153" s="21">
        <v>7.4962518740616561E-5</v>
      </c>
      <c r="J153" s="21">
        <v>369.45812807881771</v>
      </c>
      <c r="K153" s="35" t="s">
        <v>32</v>
      </c>
    </row>
    <row r="154" spans="1:11" ht="17.25" thickBot="1">
      <c r="A154" s="32" t="s">
        <v>165</v>
      </c>
      <c r="B154" s="20">
        <v>1980</v>
      </c>
      <c r="C154" s="20">
        <v>37.5</v>
      </c>
      <c r="D154" s="26">
        <v>44137.354166666664</v>
      </c>
      <c r="E154" s="20">
        <v>419280.00000002794</v>
      </c>
      <c r="F154" s="20">
        <v>17.399999999999999</v>
      </c>
      <c r="G154" s="20"/>
      <c r="H154" s="20">
        <v>46.4</v>
      </c>
      <c r="I154" s="20">
        <v>6.9166189658457567E-5</v>
      </c>
      <c r="J154" s="20">
        <v>431.03448275862075</v>
      </c>
      <c r="K154" s="33" t="s">
        <v>32</v>
      </c>
    </row>
    <row r="155" spans="1:11" ht="17.25" thickBot="1">
      <c r="A155" s="34" t="s">
        <v>165</v>
      </c>
      <c r="B155" s="21">
        <v>1980</v>
      </c>
      <c r="C155" s="21">
        <v>37.5</v>
      </c>
      <c r="D155" s="27">
        <v>44138.354166666664</v>
      </c>
      <c r="E155" s="21">
        <v>505680.00000002794</v>
      </c>
      <c r="F155" s="21">
        <v>17</v>
      </c>
      <c r="G155" s="21"/>
      <c r="H155" s="21">
        <v>45.333333333333329</v>
      </c>
      <c r="I155" s="21">
        <v>7.9101408005057833E-6</v>
      </c>
      <c r="J155" s="21">
        <v>441.1764705882353</v>
      </c>
      <c r="K155" s="35" t="s">
        <v>32</v>
      </c>
    </row>
    <row r="156" spans="1:11" ht="17.25" thickBot="1">
      <c r="A156" s="47" t="s">
        <v>165</v>
      </c>
      <c r="B156" s="48">
        <v>1980</v>
      </c>
      <c r="C156" s="48">
        <v>37.5</v>
      </c>
      <c r="D156" s="49">
        <v>44139.354166666664</v>
      </c>
      <c r="E156" s="48">
        <v>592080.00000002794</v>
      </c>
      <c r="F156" s="48">
        <v>16.7</v>
      </c>
      <c r="G156" s="48"/>
      <c r="H156" s="48">
        <v>44.533333333333331</v>
      </c>
      <c r="I156" s="48">
        <v>5.0668828536681964E-6</v>
      </c>
      <c r="J156" s="48">
        <v>449.10179640718565</v>
      </c>
      <c r="K156" s="50" t="s">
        <v>32</v>
      </c>
    </row>
    <row r="159" spans="1:11" ht="17.25" thickBot="1"/>
    <row r="160" spans="1:11" ht="17.25" thickBot="1">
      <c r="A160" s="28" t="s">
        <v>205</v>
      </c>
      <c r="B160" s="29">
        <v>2</v>
      </c>
      <c r="C160" s="5"/>
      <c r="D160" s="5"/>
      <c r="E160" s="5"/>
      <c r="F160" s="5"/>
      <c r="G160" s="5"/>
      <c r="H160" s="5"/>
      <c r="I160" s="5"/>
      <c r="J160" s="5"/>
      <c r="K160" s="6"/>
    </row>
    <row r="161" spans="1:11" ht="17.25" thickBot="1">
      <c r="A161" s="30" t="s">
        <v>206</v>
      </c>
      <c r="B161" s="23">
        <v>44132.499305555553</v>
      </c>
      <c r="K161" s="7"/>
    </row>
    <row r="162" spans="1:11" ht="17.25" thickBot="1">
      <c r="A162" s="30" t="s">
        <v>207</v>
      </c>
      <c r="B162" s="20">
        <v>300</v>
      </c>
      <c r="K162" s="7"/>
    </row>
    <row r="163" spans="1:11" ht="17.25" thickBot="1">
      <c r="A163" s="8"/>
      <c r="K163" s="7"/>
    </row>
    <row r="164" spans="1:11" ht="17.25" thickBot="1">
      <c r="A164" s="30" t="s">
        <v>151</v>
      </c>
      <c r="B164" s="20">
        <v>9.6000000000000014</v>
      </c>
      <c r="K164" s="7"/>
    </row>
    <row r="165" spans="1:11" ht="17.25" thickBot="1">
      <c r="A165" s="30" t="s">
        <v>159</v>
      </c>
      <c r="B165" s="21">
        <v>301.60427807486633</v>
      </c>
      <c r="K165" s="7"/>
    </row>
    <row r="166" spans="1:11" ht="17.25" thickBot="1">
      <c r="A166" s="30" t="s">
        <v>158</v>
      </c>
      <c r="B166" s="20">
        <v>402.85714285714289</v>
      </c>
      <c r="K166" s="7"/>
    </row>
    <row r="167" spans="1:11">
      <c r="A167" s="8"/>
      <c r="K167" s="7"/>
    </row>
    <row r="168" spans="1:11" ht="17.25" thickBot="1">
      <c r="A168" s="8"/>
      <c r="K168" s="7"/>
    </row>
    <row r="169" spans="1:11" ht="17.25" thickBot="1">
      <c r="A169" s="30" t="s">
        <v>1</v>
      </c>
      <c r="B169" s="19" t="s">
        <v>147</v>
      </c>
      <c r="C169" s="19" t="s">
        <v>208</v>
      </c>
      <c r="D169" s="19" t="s">
        <v>209</v>
      </c>
      <c r="E169" s="19" t="s">
        <v>210</v>
      </c>
      <c r="F169" s="19" t="s">
        <v>211</v>
      </c>
      <c r="G169" s="19" t="s">
        <v>148</v>
      </c>
      <c r="H169" s="19" t="s">
        <v>149</v>
      </c>
      <c r="I169" s="19" t="s">
        <v>212</v>
      </c>
      <c r="J169" s="19" t="s">
        <v>213</v>
      </c>
      <c r="K169" s="31" t="s">
        <v>214</v>
      </c>
    </row>
    <row r="170" spans="1:11" ht="17.25" thickBot="1">
      <c r="A170" s="32" t="s">
        <v>166</v>
      </c>
      <c r="B170" s="20">
        <v>2000</v>
      </c>
      <c r="C170" s="20">
        <v>37.6</v>
      </c>
      <c r="D170" s="26">
        <v>44132.499305555553</v>
      </c>
      <c r="E170" s="20"/>
      <c r="F170" s="20">
        <v>37.6</v>
      </c>
      <c r="G170" s="20"/>
      <c r="H170" s="20"/>
      <c r="I170" s="20">
        <v>0</v>
      </c>
      <c r="J170" s="20">
        <v>300</v>
      </c>
      <c r="K170" s="33" t="s">
        <v>32</v>
      </c>
    </row>
    <row r="171" spans="1:11" ht="17.25" thickBot="1">
      <c r="A171" s="34" t="s">
        <v>166</v>
      </c>
      <c r="B171" s="21">
        <v>2000</v>
      </c>
      <c r="C171" s="21">
        <v>37.6</v>
      </c>
      <c r="D171" s="27">
        <v>44132.5</v>
      </c>
      <c r="E171" s="21">
        <v>60.000000195577741</v>
      </c>
      <c r="F171" s="21">
        <v>37.6</v>
      </c>
      <c r="G171" s="21"/>
      <c r="H171" s="21">
        <v>100</v>
      </c>
      <c r="I171" s="21">
        <v>0</v>
      </c>
      <c r="J171" s="21">
        <v>300</v>
      </c>
      <c r="K171" s="35" t="s">
        <v>32</v>
      </c>
    </row>
    <row r="172" spans="1:11" ht="17.25" thickBot="1">
      <c r="A172" s="32" t="s">
        <v>166</v>
      </c>
      <c r="B172" s="20">
        <v>2000</v>
      </c>
      <c r="C172" s="20">
        <v>37.6</v>
      </c>
      <c r="D172" s="26">
        <v>44132.50277777778</v>
      </c>
      <c r="E172" s="20">
        <v>300.00000034924597</v>
      </c>
      <c r="F172" s="20">
        <v>37.6</v>
      </c>
      <c r="G172" s="20"/>
      <c r="H172" s="20">
        <v>100</v>
      </c>
      <c r="I172" s="20">
        <v>0</v>
      </c>
      <c r="J172" s="20">
        <v>300</v>
      </c>
      <c r="K172" s="33" t="s">
        <v>32</v>
      </c>
    </row>
    <row r="173" spans="1:11" ht="17.25" thickBot="1">
      <c r="A173" s="34" t="s">
        <v>166</v>
      </c>
      <c r="B173" s="21">
        <v>2000</v>
      </c>
      <c r="C173" s="21">
        <v>37.6</v>
      </c>
      <c r="D173" s="27">
        <v>44132.506249999999</v>
      </c>
      <c r="E173" s="21">
        <v>600.00000006984919</v>
      </c>
      <c r="F173" s="21">
        <v>37.6</v>
      </c>
      <c r="G173" s="21"/>
      <c r="H173" s="21">
        <v>100</v>
      </c>
      <c r="I173" s="21">
        <v>0</v>
      </c>
      <c r="J173" s="21">
        <v>300</v>
      </c>
      <c r="K173" s="35" t="s">
        <v>32</v>
      </c>
    </row>
    <row r="174" spans="1:11" ht="17.25" thickBot="1">
      <c r="A174" s="32" t="s">
        <v>166</v>
      </c>
      <c r="B174" s="20">
        <v>2000</v>
      </c>
      <c r="C174" s="20">
        <v>37.6</v>
      </c>
      <c r="D174" s="26">
        <v>44132.509722222225</v>
      </c>
      <c r="E174" s="20">
        <v>900.00000041909516</v>
      </c>
      <c r="F174" s="20">
        <v>37.6</v>
      </c>
      <c r="G174" s="20"/>
      <c r="H174" s="20">
        <v>100</v>
      </c>
      <c r="I174" s="20">
        <v>0</v>
      </c>
      <c r="J174" s="20">
        <v>300</v>
      </c>
      <c r="K174" s="33" t="s">
        <v>32</v>
      </c>
    </row>
    <row r="175" spans="1:11" ht="17.25" thickBot="1">
      <c r="A175" s="34" t="s">
        <v>166</v>
      </c>
      <c r="B175" s="21">
        <v>2000</v>
      </c>
      <c r="C175" s="21">
        <v>37.6</v>
      </c>
      <c r="D175" s="27">
        <v>44132.520138888889</v>
      </c>
      <c r="E175" s="21">
        <v>1800.0000002095476</v>
      </c>
      <c r="F175" s="21">
        <v>37.6</v>
      </c>
      <c r="G175" s="21"/>
      <c r="H175" s="21">
        <v>100</v>
      </c>
      <c r="I175" s="21">
        <v>0</v>
      </c>
      <c r="J175" s="21">
        <v>300</v>
      </c>
      <c r="K175" s="35" t="s">
        <v>32</v>
      </c>
    </row>
    <row r="176" spans="1:11" ht="17.25" thickBot="1">
      <c r="A176" s="32" t="s">
        <v>166</v>
      </c>
      <c r="B176" s="20">
        <v>2000</v>
      </c>
      <c r="C176" s="20">
        <v>37.6</v>
      </c>
      <c r="D176" s="26">
        <v>44132.540972222225</v>
      </c>
      <c r="E176" s="20">
        <v>3600.0000004190952</v>
      </c>
      <c r="F176" s="20">
        <v>37.6</v>
      </c>
      <c r="G176" s="20"/>
      <c r="H176" s="20">
        <v>100</v>
      </c>
      <c r="I176" s="20">
        <v>0</v>
      </c>
      <c r="J176" s="20">
        <v>300</v>
      </c>
      <c r="K176" s="33" t="s">
        <v>32</v>
      </c>
    </row>
    <row r="177" spans="1:11" ht="17.25" thickBot="1">
      <c r="A177" s="34" t="s">
        <v>166</v>
      </c>
      <c r="B177" s="21">
        <v>2000</v>
      </c>
      <c r="C177" s="21">
        <v>37.6</v>
      </c>
      <c r="D177" s="27">
        <v>44132.582638888889</v>
      </c>
      <c r="E177" s="21">
        <v>7200.0000002095476</v>
      </c>
      <c r="F177" s="21">
        <v>37.4</v>
      </c>
      <c r="G177" s="21"/>
      <c r="H177" s="21">
        <v>99.468085106382972</v>
      </c>
      <c r="I177" s="21">
        <v>2.7777777776969733E-4</v>
      </c>
      <c r="J177" s="21">
        <v>301.60427807486633</v>
      </c>
      <c r="K177" s="35" t="s">
        <v>32</v>
      </c>
    </row>
    <row r="178" spans="1:11" ht="17.25" thickBot="1">
      <c r="A178" s="32" t="s">
        <v>166</v>
      </c>
      <c r="B178" s="20">
        <v>2000</v>
      </c>
      <c r="C178" s="20">
        <v>37.6</v>
      </c>
      <c r="D178" s="26">
        <v>44132.624305555553</v>
      </c>
      <c r="E178" s="20">
        <v>10800</v>
      </c>
      <c r="F178" s="20">
        <v>37.4</v>
      </c>
      <c r="G178" s="20"/>
      <c r="H178" s="20">
        <v>99.468085106382972</v>
      </c>
      <c r="I178" s="20">
        <v>0</v>
      </c>
      <c r="J178" s="20">
        <v>301.60427807486633</v>
      </c>
      <c r="K178" s="33" t="s">
        <v>32</v>
      </c>
    </row>
    <row r="179" spans="1:11" ht="17.25" thickBot="1">
      <c r="A179" s="34" t="s">
        <v>166</v>
      </c>
      <c r="B179" s="21">
        <v>2000</v>
      </c>
      <c r="C179" s="21">
        <v>37.6</v>
      </c>
      <c r="D179" s="27">
        <v>44132.665972222225</v>
      </c>
      <c r="E179" s="21">
        <v>14400.000000419095</v>
      </c>
      <c r="F179" s="21">
        <v>37.4</v>
      </c>
      <c r="G179" s="21"/>
      <c r="H179" s="21">
        <v>99.468085106382972</v>
      </c>
      <c r="I179" s="21">
        <v>0</v>
      </c>
      <c r="J179" s="21">
        <v>301.60427807486633</v>
      </c>
      <c r="K179" s="35" t="s">
        <v>32</v>
      </c>
    </row>
    <row r="180" spans="1:11" ht="17.25" thickBot="1">
      <c r="A180" s="32" t="s">
        <v>166</v>
      </c>
      <c r="B180" s="20">
        <v>2000</v>
      </c>
      <c r="C180" s="20">
        <v>37.6</v>
      </c>
      <c r="D180" s="26">
        <v>44132.707638888889</v>
      </c>
      <c r="E180" s="20">
        <v>18000.000000209548</v>
      </c>
      <c r="F180" s="20">
        <v>37.200000000000003</v>
      </c>
      <c r="G180" s="20"/>
      <c r="H180" s="20">
        <v>98.936170212765958</v>
      </c>
      <c r="I180" s="20">
        <v>1.1111111110981524E-4</v>
      </c>
      <c r="J180" s="20">
        <v>303.22580645161293</v>
      </c>
      <c r="K180" s="33" t="s">
        <v>32</v>
      </c>
    </row>
    <row r="181" spans="1:11" ht="17.25" thickBot="1">
      <c r="A181" s="34" t="s">
        <v>166</v>
      </c>
      <c r="B181" s="21">
        <v>2000</v>
      </c>
      <c r="C181" s="21">
        <v>37.6</v>
      </c>
      <c r="D181" s="27">
        <v>44133.364583333336</v>
      </c>
      <c r="E181" s="21">
        <v>74760.000000405125</v>
      </c>
      <c r="F181" s="21">
        <v>35.9</v>
      </c>
      <c r="G181" s="21"/>
      <c r="H181" s="21">
        <v>95.478723404255319</v>
      </c>
      <c r="I181" s="21">
        <v>1.7388978063041192E-4</v>
      </c>
      <c r="J181" s="21">
        <v>314.20612813370479</v>
      </c>
      <c r="K181" s="35" t="s">
        <v>32</v>
      </c>
    </row>
    <row r="182" spans="1:11" ht="17.25" thickBot="1">
      <c r="A182" s="32" t="s">
        <v>166</v>
      </c>
      <c r="B182" s="20">
        <v>2000</v>
      </c>
      <c r="C182" s="20">
        <v>37.6</v>
      </c>
      <c r="D182" s="26">
        <v>44133.715277777781</v>
      </c>
      <c r="E182" s="20">
        <v>105060.00000047497</v>
      </c>
      <c r="F182" s="20">
        <v>34.9</v>
      </c>
      <c r="G182" s="20"/>
      <c r="H182" s="20">
        <v>92.819148936170208</v>
      </c>
      <c r="I182" s="20">
        <v>9.5183704549350759E-5</v>
      </c>
      <c r="J182" s="20">
        <v>323.2091690544413</v>
      </c>
      <c r="K182" s="33" t="s">
        <v>32</v>
      </c>
    </row>
    <row r="183" spans="1:11" ht="17.25" thickBot="1">
      <c r="A183" s="34" t="s">
        <v>166</v>
      </c>
      <c r="B183" s="21">
        <v>2000</v>
      </c>
      <c r="C183" s="21">
        <v>37.6</v>
      </c>
      <c r="D183" s="27">
        <v>44134.354166666664</v>
      </c>
      <c r="E183" s="21">
        <v>160259.99999998603</v>
      </c>
      <c r="F183" s="21">
        <v>33.5</v>
      </c>
      <c r="G183" s="21"/>
      <c r="H183" s="21">
        <v>89.09574468085107</v>
      </c>
      <c r="I183" s="21">
        <v>8.7358043179840304E-5</v>
      </c>
      <c r="J183" s="21">
        <v>336.71641791044777</v>
      </c>
      <c r="K183" s="35" t="s">
        <v>32</v>
      </c>
    </row>
    <row r="184" spans="1:11" ht="17.25" thickBot="1">
      <c r="A184" s="32" t="s">
        <v>166</v>
      </c>
      <c r="B184" s="20">
        <v>2000</v>
      </c>
      <c r="C184" s="20">
        <v>37.6</v>
      </c>
      <c r="D184" s="26">
        <v>44137.354166666664</v>
      </c>
      <c r="E184" s="20">
        <v>419459.99999998603</v>
      </c>
      <c r="F184" s="20">
        <v>29.2</v>
      </c>
      <c r="G184" s="20"/>
      <c r="H184" s="20">
        <v>77.659574468085097</v>
      </c>
      <c r="I184" s="20">
        <v>1.0251275449387651E-4</v>
      </c>
      <c r="J184" s="20">
        <v>386.30136986301369</v>
      </c>
      <c r="K184" s="33" t="s">
        <v>32</v>
      </c>
    </row>
    <row r="185" spans="1:11" ht="17.25" thickBot="1">
      <c r="A185" s="34" t="s">
        <v>166</v>
      </c>
      <c r="B185" s="21">
        <v>2000</v>
      </c>
      <c r="C185" s="21">
        <v>37.6</v>
      </c>
      <c r="D185" s="27">
        <v>44138.354166666664</v>
      </c>
      <c r="E185" s="21">
        <v>505859.99999998603</v>
      </c>
      <c r="F185" s="21">
        <v>28</v>
      </c>
      <c r="G185" s="21"/>
      <c r="H185" s="21">
        <v>74.468085106382972</v>
      </c>
      <c r="I185" s="21">
        <v>2.3721978413000286E-5</v>
      </c>
      <c r="J185" s="21">
        <v>402.85714285714289</v>
      </c>
      <c r="K185" s="35" t="s">
        <v>32</v>
      </c>
    </row>
    <row r="186" spans="1:11" ht="17.25" thickBot="1">
      <c r="A186" s="47" t="s">
        <v>166</v>
      </c>
      <c r="B186" s="48">
        <v>2000</v>
      </c>
      <c r="C186" s="48">
        <v>37.6</v>
      </c>
      <c r="D186" s="49">
        <v>44139.354166666664</v>
      </c>
      <c r="E186" s="48">
        <v>592259.99999998603</v>
      </c>
      <c r="F186" s="48">
        <v>27</v>
      </c>
      <c r="G186" s="48"/>
      <c r="H186" s="48">
        <v>71.808510638297875</v>
      </c>
      <c r="I186" s="48">
        <v>1.6884476412386849E-5</v>
      </c>
      <c r="J186" s="48">
        <v>417.77777777777777</v>
      </c>
      <c r="K186" s="50" t="s">
        <v>32</v>
      </c>
    </row>
    <row r="189" spans="1:11" ht="17.25" thickBot="1"/>
    <row r="190" spans="1:11" ht="13.15" customHeight="1" thickBot="1">
      <c r="A190" s="28" t="s">
        <v>216</v>
      </c>
      <c r="B190" s="44" t="s">
        <v>167</v>
      </c>
      <c r="C190" s="44" t="s">
        <v>168</v>
      </c>
      <c r="D190" s="44" t="s">
        <v>169</v>
      </c>
      <c r="E190" s="44" t="s">
        <v>148</v>
      </c>
      <c r="F190" s="44" t="s">
        <v>170</v>
      </c>
      <c r="G190" s="45" t="s">
        <v>171</v>
      </c>
    </row>
    <row r="191" spans="1:11" ht="17.25" thickBot="1">
      <c r="A191" s="30" t="s">
        <v>172</v>
      </c>
      <c r="B191" s="20">
        <v>600.00000006984919</v>
      </c>
      <c r="C191" s="20">
        <v>11.111111111111112</v>
      </c>
      <c r="D191" s="20">
        <v>89.999999999999986</v>
      </c>
      <c r="E191" s="20">
        <v>33.599999999999994</v>
      </c>
      <c r="F191" s="20">
        <v>0.55999999993480731</v>
      </c>
      <c r="G191" s="33">
        <v>10</v>
      </c>
    </row>
    <row r="192" spans="1:11" ht="17.25" thickBot="1">
      <c r="A192" s="30" t="s">
        <v>173</v>
      </c>
      <c r="B192" s="21">
        <v>1259.9999997066334</v>
      </c>
      <c r="C192" s="21">
        <v>21.428571428571431</v>
      </c>
      <c r="D192" s="21">
        <v>93.333333333333343</v>
      </c>
      <c r="E192" s="21">
        <v>29.699999999999996</v>
      </c>
      <c r="F192" s="21">
        <v>0.23571428576916717</v>
      </c>
      <c r="G192" s="35">
        <v>20</v>
      </c>
    </row>
    <row r="193" spans="1:7" ht="17.25" thickBot="1">
      <c r="A193" s="30" t="s">
        <v>174</v>
      </c>
      <c r="B193" s="20">
        <v>3599.9999997904524</v>
      </c>
      <c r="C193" s="20">
        <v>38.133333333333333</v>
      </c>
      <c r="D193" s="20">
        <v>131.11888111888109</v>
      </c>
      <c r="E193" s="20">
        <v>23.2</v>
      </c>
      <c r="F193" s="20">
        <v>6.4444444448195609E-2</v>
      </c>
      <c r="G193" s="33">
        <v>50</v>
      </c>
    </row>
    <row r="194" spans="1:7" ht="17.25" thickBot="1">
      <c r="A194" s="30" t="s">
        <v>175</v>
      </c>
      <c r="B194" s="21">
        <v>6780.0000000977889</v>
      </c>
      <c r="C194" s="21">
        <v>47.466666666666669</v>
      </c>
      <c r="D194" s="21">
        <v>210.67415730337075</v>
      </c>
      <c r="E194" s="21">
        <v>19.7</v>
      </c>
      <c r="F194" s="21">
        <v>2.905604719722104E-2</v>
      </c>
      <c r="G194" s="35">
        <v>100</v>
      </c>
    </row>
    <row r="195" spans="1:7" ht="17.25" thickBot="1">
      <c r="A195" s="30" t="s">
        <v>176</v>
      </c>
      <c r="B195" s="20">
        <v>74580.000000447035</v>
      </c>
      <c r="C195" s="20">
        <v>60</v>
      </c>
      <c r="D195" s="20">
        <v>333.33333333333337</v>
      </c>
      <c r="E195" s="20">
        <v>15</v>
      </c>
      <c r="F195" s="20">
        <v>2.0112630731979205E-3</v>
      </c>
      <c r="G195" s="33">
        <v>200</v>
      </c>
    </row>
    <row r="196" spans="1:7" ht="17.25" thickBot="1">
      <c r="A196" s="46" t="s">
        <v>177</v>
      </c>
      <c r="B196" s="37"/>
      <c r="C196" s="37"/>
      <c r="D196" s="37"/>
      <c r="E196" s="37"/>
      <c r="F196" s="37"/>
      <c r="G196" s="39">
        <v>300</v>
      </c>
    </row>
    <row r="230" spans="14:14">
      <c r="N230" s="22"/>
    </row>
  </sheetData>
  <phoneticPr fontId="7"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8F56C-D4BB-4DDE-B108-183D3438067F}">
  <dimension ref="A1:K192"/>
  <sheetViews>
    <sheetView topLeftCell="D94" zoomScale="90" zoomScaleNormal="90" workbookViewId="0">
      <selection activeCell="A176" sqref="A176"/>
    </sheetView>
  </sheetViews>
  <sheetFormatPr defaultColWidth="9.140625" defaultRowHeight="16.5"/>
  <cols>
    <col min="1" max="1" width="30.85546875" style="4" bestFit="1" customWidth="1"/>
    <col min="2" max="2" width="18.5703125" style="4" bestFit="1" customWidth="1"/>
    <col min="3" max="3" width="27.5703125" style="4" bestFit="1" customWidth="1"/>
    <col min="4" max="4" width="14.42578125" style="4" bestFit="1" customWidth="1"/>
    <col min="5" max="5" width="29.42578125" style="4" bestFit="1" customWidth="1"/>
    <col min="6" max="6" width="33.42578125" style="4" bestFit="1" customWidth="1"/>
    <col min="7" max="7" width="31.5703125" style="4" bestFit="1" customWidth="1"/>
    <col min="8" max="8" width="42.7109375" style="4" bestFit="1" customWidth="1"/>
    <col min="9" max="9" width="26" style="4" bestFit="1" customWidth="1"/>
    <col min="10" max="10" width="31.7109375" style="4" bestFit="1" customWidth="1"/>
    <col min="11" max="11" width="10" style="4" bestFit="1" customWidth="1"/>
    <col min="12" max="16384" width="9.140625" style="4"/>
  </cols>
  <sheetData>
    <row r="1" spans="1:11" ht="17.25" thickBot="1">
      <c r="A1" s="28" t="s">
        <v>205</v>
      </c>
      <c r="B1" s="29">
        <v>2</v>
      </c>
      <c r="C1" s="5"/>
      <c r="D1" s="5"/>
      <c r="E1" s="5"/>
      <c r="F1" s="5"/>
      <c r="G1" s="5"/>
      <c r="H1" s="5"/>
      <c r="I1" s="5"/>
      <c r="J1" s="5"/>
      <c r="K1" s="6"/>
    </row>
    <row r="2" spans="1:11" ht="17.25" thickBot="1">
      <c r="A2" s="30" t="s">
        <v>206</v>
      </c>
      <c r="B2" s="23">
        <v>44105.493055555555</v>
      </c>
      <c r="K2" s="7"/>
    </row>
    <row r="3" spans="1:11" ht="17.25" thickBot="1">
      <c r="A3" s="30" t="s">
        <v>207</v>
      </c>
      <c r="B3" s="20">
        <v>10</v>
      </c>
      <c r="K3" s="7"/>
    </row>
    <row r="4" spans="1:11" ht="17.25" thickBot="1">
      <c r="A4" s="8"/>
      <c r="K4" s="7"/>
    </row>
    <row r="5" spans="1:11" ht="17.25" thickBot="1">
      <c r="A5" s="30" t="s">
        <v>151</v>
      </c>
      <c r="B5" s="20">
        <v>36.400000000000006</v>
      </c>
      <c r="K5" s="7"/>
    </row>
    <row r="6" spans="1:11" ht="17.25" thickBot="1">
      <c r="A6" s="30" t="s">
        <v>154</v>
      </c>
      <c r="B6" s="21">
        <v>171.36363636363637</v>
      </c>
      <c r="K6" s="7"/>
    </row>
    <row r="7" spans="1:11" ht="17.25" thickBot="1">
      <c r="A7" s="30" t="s">
        <v>153</v>
      </c>
      <c r="B7" s="20">
        <v>290</v>
      </c>
      <c r="K7" s="7"/>
    </row>
    <row r="8" spans="1:11" ht="17.25" thickBot="1">
      <c r="A8" s="30" t="s">
        <v>151</v>
      </c>
      <c r="B8" s="21">
        <v>36.400000000000006</v>
      </c>
      <c r="K8" s="7"/>
    </row>
    <row r="9" spans="1:11" ht="17.25" thickBot="1">
      <c r="A9" s="8"/>
      <c r="K9" s="7"/>
    </row>
    <row r="10" spans="1:11" ht="17.25" thickBot="1">
      <c r="A10" s="30" t="s">
        <v>1</v>
      </c>
      <c r="B10" s="19" t="s">
        <v>147</v>
      </c>
      <c r="C10" s="19" t="s">
        <v>208</v>
      </c>
      <c r="D10" s="19" t="s">
        <v>209</v>
      </c>
      <c r="E10" s="19" t="s">
        <v>210</v>
      </c>
      <c r="F10" s="19" t="s">
        <v>211</v>
      </c>
      <c r="G10" s="19" t="s">
        <v>148</v>
      </c>
      <c r="H10" s="19" t="s">
        <v>149</v>
      </c>
      <c r="I10" s="19" t="s">
        <v>212</v>
      </c>
      <c r="J10" s="19" t="s">
        <v>213</v>
      </c>
      <c r="K10" s="31" t="s">
        <v>214</v>
      </c>
    </row>
    <row r="11" spans="1:11" ht="17.25" thickBot="1">
      <c r="A11" s="32" t="s">
        <v>181</v>
      </c>
      <c r="B11" s="20">
        <v>2020</v>
      </c>
      <c r="C11" s="20">
        <v>37.700000000000003</v>
      </c>
      <c r="D11" s="20">
        <v>44105.493055555555</v>
      </c>
      <c r="E11" s="20"/>
      <c r="F11" s="20">
        <v>37.700000000000003</v>
      </c>
      <c r="G11" s="20">
        <v>0</v>
      </c>
      <c r="H11" s="20"/>
      <c r="I11" s="20">
        <v>0</v>
      </c>
      <c r="J11" s="20">
        <v>10</v>
      </c>
      <c r="K11" s="33" t="s">
        <v>32</v>
      </c>
    </row>
    <row r="12" spans="1:11" ht="17.25" thickBot="1">
      <c r="A12" s="34" t="s">
        <v>181</v>
      </c>
      <c r="B12" s="21">
        <v>2020</v>
      </c>
      <c r="C12" s="21">
        <v>37.700000000000003</v>
      </c>
      <c r="D12" s="21">
        <v>44105.493750000001</v>
      </c>
      <c r="E12" s="21">
        <v>60.000000195577741</v>
      </c>
      <c r="F12" s="21">
        <v>37.700000000000003</v>
      </c>
      <c r="G12" s="21">
        <v>0</v>
      </c>
      <c r="H12" s="21">
        <v>100</v>
      </c>
      <c r="I12" s="21">
        <v>0</v>
      </c>
      <c r="J12" s="21">
        <v>10</v>
      </c>
      <c r="K12" s="33" t="s">
        <v>32</v>
      </c>
    </row>
    <row r="13" spans="1:11" ht="17.25" thickBot="1">
      <c r="A13" s="32" t="s">
        <v>181</v>
      </c>
      <c r="B13" s="20">
        <v>2020</v>
      </c>
      <c r="C13" s="20">
        <v>37.700000000000003</v>
      </c>
      <c r="D13" s="20">
        <v>44105.496527777781</v>
      </c>
      <c r="E13" s="20">
        <v>300.00000034924597</v>
      </c>
      <c r="F13" s="20">
        <v>37.700000000000003</v>
      </c>
      <c r="G13" s="20">
        <v>0</v>
      </c>
      <c r="H13" s="20">
        <v>100</v>
      </c>
      <c r="I13" s="20">
        <v>0</v>
      </c>
      <c r="J13" s="20">
        <v>10</v>
      </c>
      <c r="K13" s="33" t="s">
        <v>32</v>
      </c>
    </row>
    <row r="14" spans="1:11" ht="17.25" thickBot="1">
      <c r="A14" s="34" t="s">
        <v>181</v>
      </c>
      <c r="B14" s="21">
        <v>2020</v>
      </c>
      <c r="C14" s="21">
        <v>37.700000000000003</v>
      </c>
      <c r="D14" s="21">
        <v>44105.5</v>
      </c>
      <c r="E14" s="21">
        <v>600.00000006984919</v>
      </c>
      <c r="F14" s="21">
        <v>6</v>
      </c>
      <c r="G14" s="21">
        <v>31.700000000000003</v>
      </c>
      <c r="H14" s="21">
        <v>15.915119363395224</v>
      </c>
      <c r="I14" s="21">
        <v>0.52833333327182719</v>
      </c>
      <c r="J14" s="21">
        <v>62.833333333333343</v>
      </c>
      <c r="K14" s="33" t="s">
        <v>32</v>
      </c>
    </row>
    <row r="15" spans="1:11" ht="17.25" thickBot="1">
      <c r="A15" s="32" t="s">
        <v>181</v>
      </c>
      <c r="B15" s="20">
        <v>2020</v>
      </c>
      <c r="C15" s="20">
        <v>37.700000000000003</v>
      </c>
      <c r="D15" s="20">
        <v>44105.503472222219</v>
      </c>
      <c r="E15" s="20">
        <v>899.99999979045242</v>
      </c>
      <c r="F15" s="20">
        <v>4.8</v>
      </c>
      <c r="G15" s="20">
        <v>32.900000000000006</v>
      </c>
      <c r="H15" s="20">
        <v>12.732095490716178</v>
      </c>
      <c r="I15" s="20">
        <v>1.3333333336437743E-2</v>
      </c>
      <c r="J15" s="20">
        <v>78.541666666666686</v>
      </c>
      <c r="K15" s="33" t="s">
        <v>32</v>
      </c>
    </row>
    <row r="16" spans="1:11" ht="17.25" thickBot="1">
      <c r="A16" s="34" t="s">
        <v>181</v>
      </c>
      <c r="B16" s="21">
        <v>2020</v>
      </c>
      <c r="C16" s="21">
        <v>37.700000000000003</v>
      </c>
      <c r="D16" s="21">
        <v>44105.513888888891</v>
      </c>
      <c r="E16" s="21">
        <v>1800.0000002095476</v>
      </c>
      <c r="F16" s="21">
        <v>3.1</v>
      </c>
      <c r="G16" s="21">
        <v>34.6</v>
      </c>
      <c r="H16" s="21">
        <v>8.2228116710875323</v>
      </c>
      <c r="I16" s="21">
        <v>9.4444444433449647E-3</v>
      </c>
      <c r="J16" s="21">
        <v>121.61290322580646</v>
      </c>
      <c r="K16" s="33" t="s">
        <v>32</v>
      </c>
    </row>
    <row r="17" spans="1:11" ht="17.25" thickBot="1">
      <c r="A17" s="32" t="s">
        <v>181</v>
      </c>
      <c r="B17" s="20">
        <v>2020</v>
      </c>
      <c r="C17" s="20">
        <v>37.700000000000003</v>
      </c>
      <c r="D17" s="20">
        <v>44105.534722222219</v>
      </c>
      <c r="E17" s="20">
        <v>3599.9999997904524</v>
      </c>
      <c r="F17" s="20">
        <v>2.5</v>
      </c>
      <c r="G17" s="20">
        <v>35.200000000000003</v>
      </c>
      <c r="H17" s="20">
        <v>6.6312997347480103</v>
      </c>
      <c r="I17" s="20">
        <v>1.6666666667636797E-3</v>
      </c>
      <c r="J17" s="20">
        <v>150.80000000000001</v>
      </c>
      <c r="K17" s="33" t="s">
        <v>32</v>
      </c>
    </row>
    <row r="18" spans="1:11" ht="17.25" thickBot="1">
      <c r="A18" s="34" t="s">
        <v>181</v>
      </c>
      <c r="B18" s="21">
        <v>2020</v>
      </c>
      <c r="C18" s="21">
        <v>37.700000000000003</v>
      </c>
      <c r="D18" s="21">
        <v>44105.576388888891</v>
      </c>
      <c r="E18" s="21">
        <v>7200.0000002095476</v>
      </c>
      <c r="F18" s="21">
        <v>2.2999999999999998</v>
      </c>
      <c r="G18" s="21">
        <v>35.400000000000006</v>
      </c>
      <c r="H18" s="21">
        <v>6.1007957559681696</v>
      </c>
      <c r="I18" s="21">
        <v>2.7777777776969364E-4</v>
      </c>
      <c r="J18" s="21">
        <v>163.9130434782609</v>
      </c>
      <c r="K18" s="33" t="s">
        <v>32</v>
      </c>
    </row>
    <row r="19" spans="1:11" ht="17.25" thickBot="1">
      <c r="A19" s="32" t="s">
        <v>181</v>
      </c>
      <c r="B19" s="20">
        <v>2020</v>
      </c>
      <c r="C19" s="20">
        <v>37.700000000000003</v>
      </c>
      <c r="D19" s="20">
        <v>44105.618055555555</v>
      </c>
      <c r="E19" s="20">
        <v>10800</v>
      </c>
      <c r="F19" s="20">
        <v>2.2000000000000002</v>
      </c>
      <c r="G19" s="20">
        <v>35.5</v>
      </c>
      <c r="H19" s="20">
        <v>5.8355437665782492</v>
      </c>
      <c r="I19" s="20">
        <v>9.2592592592592263E-5</v>
      </c>
      <c r="J19" s="20">
        <v>171.36363636363637</v>
      </c>
      <c r="K19" s="33" t="s">
        <v>32</v>
      </c>
    </row>
    <row r="20" spans="1:11" ht="17.25" thickBot="1">
      <c r="A20" s="34" t="s">
        <v>181</v>
      </c>
      <c r="B20" s="21">
        <v>2020</v>
      </c>
      <c r="C20" s="21">
        <v>37.700000000000003</v>
      </c>
      <c r="D20" s="21">
        <v>44105.659722222219</v>
      </c>
      <c r="E20" s="21">
        <v>14399.999999790452</v>
      </c>
      <c r="F20" s="21">
        <v>2.1</v>
      </c>
      <c r="G20" s="21">
        <v>35.6</v>
      </c>
      <c r="H20" s="21">
        <v>5.570291777188328</v>
      </c>
      <c r="I20" s="21">
        <v>6.9444444445455056E-5</v>
      </c>
      <c r="J20" s="21">
        <v>179.52380952380952</v>
      </c>
      <c r="K20" s="33" t="s">
        <v>32</v>
      </c>
    </row>
    <row r="21" spans="1:11" ht="17.25" thickBot="1">
      <c r="A21" s="32" t="s">
        <v>181</v>
      </c>
      <c r="B21" s="20">
        <v>2020</v>
      </c>
      <c r="C21" s="20">
        <v>37.700000000000003</v>
      </c>
      <c r="D21" s="20">
        <v>44105.701388888891</v>
      </c>
      <c r="E21" s="20">
        <v>18000.000000209548</v>
      </c>
      <c r="F21" s="20">
        <v>2.1</v>
      </c>
      <c r="G21" s="20">
        <v>35.6</v>
      </c>
      <c r="H21" s="20">
        <v>5.570291777188328</v>
      </c>
      <c r="I21" s="20">
        <v>0</v>
      </c>
      <c r="J21" s="20">
        <v>179.52380952380952</v>
      </c>
      <c r="K21" s="33" t="s">
        <v>32</v>
      </c>
    </row>
    <row r="22" spans="1:11" ht="17.25" thickBot="1">
      <c r="A22" s="34" t="s">
        <v>181</v>
      </c>
      <c r="B22" s="21">
        <v>2020</v>
      </c>
      <c r="C22" s="21">
        <v>37.700000000000003</v>
      </c>
      <c r="D22" s="21">
        <v>44105.708333333336</v>
      </c>
      <c r="E22" s="21">
        <v>18600.000000279397</v>
      </c>
      <c r="F22" s="21">
        <v>2.1</v>
      </c>
      <c r="G22" s="21">
        <v>35.6</v>
      </c>
      <c r="H22" s="21">
        <v>5.570291777188328</v>
      </c>
      <c r="I22" s="21"/>
      <c r="J22" s="21">
        <v>179.52380952380952</v>
      </c>
      <c r="K22" s="33" t="s">
        <v>32</v>
      </c>
    </row>
    <row r="23" spans="1:11" ht="17.25" thickBot="1">
      <c r="A23" s="32" t="s">
        <v>181</v>
      </c>
      <c r="B23" s="20">
        <v>2020</v>
      </c>
      <c r="C23" s="20">
        <v>37.700000000000003</v>
      </c>
      <c r="D23" s="20">
        <v>44106.375</v>
      </c>
      <c r="E23" s="20">
        <v>76200.000000069849</v>
      </c>
      <c r="F23" s="20">
        <v>1.6</v>
      </c>
      <c r="G23" s="20">
        <v>36.1</v>
      </c>
      <c r="H23" s="20">
        <v>4.2440318302387263</v>
      </c>
      <c r="I23" s="20">
        <v>6.561679790020232E-5</v>
      </c>
      <c r="J23" s="20">
        <v>235.625</v>
      </c>
      <c r="K23" s="33" t="s">
        <v>32</v>
      </c>
    </row>
    <row r="24" spans="1:11" ht="17.25" thickBot="1">
      <c r="A24" s="34" t="s">
        <v>181</v>
      </c>
      <c r="B24" s="21">
        <v>2020</v>
      </c>
      <c r="C24" s="21">
        <v>37.700000000000003</v>
      </c>
      <c r="D24" s="21">
        <v>44106.708333333336</v>
      </c>
      <c r="E24" s="21">
        <v>105000.0000002794</v>
      </c>
      <c r="F24" s="21">
        <v>1.6</v>
      </c>
      <c r="G24" s="21">
        <v>36.1</v>
      </c>
      <c r="H24" s="21">
        <v>4.2440318302387263</v>
      </c>
      <c r="I24" s="21">
        <v>0</v>
      </c>
      <c r="J24" s="21">
        <v>235.625</v>
      </c>
      <c r="K24" s="33" t="s">
        <v>32</v>
      </c>
    </row>
    <row r="25" spans="1:11" ht="17.25" thickBot="1">
      <c r="A25" s="32" t="s">
        <v>181</v>
      </c>
      <c r="B25" s="20">
        <v>2020</v>
      </c>
      <c r="C25" s="20">
        <v>37.700000000000003</v>
      </c>
      <c r="D25" s="20">
        <v>44109.375</v>
      </c>
      <c r="E25" s="20">
        <v>335400.00000006985</v>
      </c>
      <c r="F25" s="20">
        <v>1.4</v>
      </c>
      <c r="G25" s="20">
        <v>36.300000000000004</v>
      </c>
      <c r="H25" s="20">
        <v>3.7135278514588852</v>
      </c>
      <c r="I25" s="20">
        <v>5.9630292188419357E-6</v>
      </c>
      <c r="J25" s="20">
        <v>269.28571428571433</v>
      </c>
      <c r="K25" s="33" t="s">
        <v>32</v>
      </c>
    </row>
    <row r="26" spans="1:11" ht="17.25" thickBot="1">
      <c r="A26" s="34" t="s">
        <v>181</v>
      </c>
      <c r="B26" s="21">
        <v>2020</v>
      </c>
      <c r="C26" s="21">
        <v>37.700000000000003</v>
      </c>
      <c r="D26" s="21">
        <v>44110.375</v>
      </c>
      <c r="E26" s="21">
        <v>421800.00000006985</v>
      </c>
      <c r="F26" s="21">
        <v>1.4</v>
      </c>
      <c r="G26" s="21">
        <v>36.300000000000004</v>
      </c>
      <c r="H26" s="21">
        <v>3.7135278514588852</v>
      </c>
      <c r="I26" s="21">
        <v>0</v>
      </c>
      <c r="J26" s="21">
        <v>269.28571428571433</v>
      </c>
      <c r="K26" s="33" t="s">
        <v>32</v>
      </c>
    </row>
    <row r="27" spans="1:11" ht="17.25" thickBot="1">
      <c r="A27" s="32" t="s">
        <v>181</v>
      </c>
      <c r="B27" s="20">
        <v>2020</v>
      </c>
      <c r="C27" s="20">
        <v>37.700000000000003</v>
      </c>
      <c r="D27" s="20">
        <v>44111.385416666664</v>
      </c>
      <c r="E27" s="20">
        <v>509099.9999998603</v>
      </c>
      <c r="F27" s="20">
        <v>1.4</v>
      </c>
      <c r="G27" s="20">
        <v>36.300000000000004</v>
      </c>
      <c r="H27" s="20">
        <v>3.7135278514588852</v>
      </c>
      <c r="I27" s="20">
        <v>0</v>
      </c>
      <c r="J27" s="20">
        <v>269.28571428571433</v>
      </c>
      <c r="K27" s="33" t="s">
        <v>32</v>
      </c>
    </row>
    <row r="28" spans="1:11" ht="17.25" thickBot="1">
      <c r="A28" s="36" t="s">
        <v>181</v>
      </c>
      <c r="B28" s="37">
        <v>2020</v>
      </c>
      <c r="C28" s="37">
        <v>37.700000000000003</v>
      </c>
      <c r="D28" s="37">
        <v>44112.364583333336</v>
      </c>
      <c r="E28" s="37">
        <v>593700.0000002794</v>
      </c>
      <c r="F28" s="37">
        <v>1.3</v>
      </c>
      <c r="G28" s="37">
        <v>36.400000000000006</v>
      </c>
      <c r="H28" s="37">
        <v>3.4482758620689653</v>
      </c>
      <c r="I28" s="37">
        <v>1.68435236651428E-6</v>
      </c>
      <c r="J28" s="37">
        <v>290</v>
      </c>
      <c r="K28" s="50" t="s">
        <v>32</v>
      </c>
    </row>
    <row r="30" spans="1:11" ht="17.25" thickBot="1"/>
    <row r="31" spans="1:11" ht="17.25" thickBot="1">
      <c r="A31" s="28" t="s">
        <v>205</v>
      </c>
      <c r="B31" s="29">
        <v>2</v>
      </c>
      <c r="C31" s="5"/>
      <c r="D31" s="5"/>
      <c r="E31" s="5"/>
      <c r="F31" s="5"/>
      <c r="G31" s="5"/>
      <c r="H31" s="5"/>
      <c r="I31" s="5"/>
      <c r="J31" s="5"/>
      <c r="K31" s="6"/>
    </row>
    <row r="32" spans="1:11" ht="17.25" thickBot="1">
      <c r="A32" s="30" t="s">
        <v>206</v>
      </c>
      <c r="B32" s="23">
        <v>44105.50277777778</v>
      </c>
      <c r="K32" s="7"/>
    </row>
    <row r="33" spans="1:11" ht="17.25" thickBot="1">
      <c r="A33" s="30" t="s">
        <v>207</v>
      </c>
      <c r="B33" s="20">
        <v>20</v>
      </c>
      <c r="K33" s="7"/>
    </row>
    <row r="34" spans="1:11" ht="17.25" thickBot="1">
      <c r="A34" s="8"/>
      <c r="K34" s="7"/>
    </row>
    <row r="35" spans="1:11" ht="17.25" thickBot="1">
      <c r="A35" s="30" t="s">
        <v>151</v>
      </c>
      <c r="B35" s="20">
        <v>34.6</v>
      </c>
      <c r="K35" s="7"/>
    </row>
    <row r="36" spans="1:11" ht="17.25" thickBot="1">
      <c r="A36" s="30" t="s">
        <v>159</v>
      </c>
      <c r="B36" s="21">
        <v>130.68965517241378</v>
      </c>
      <c r="K36" s="7"/>
    </row>
    <row r="37" spans="1:11" ht="17.25" thickBot="1">
      <c r="A37" s="30" t="s">
        <v>158</v>
      </c>
      <c r="B37" s="20">
        <v>229.69696969696969</v>
      </c>
      <c r="K37" s="7"/>
    </row>
    <row r="38" spans="1:11" ht="17.25" thickBot="1">
      <c r="A38" s="30" t="s">
        <v>151</v>
      </c>
      <c r="B38" s="21">
        <v>34.6</v>
      </c>
      <c r="K38" s="7"/>
    </row>
    <row r="39" spans="1:11" ht="17.25" thickBot="1">
      <c r="A39" s="8"/>
      <c r="K39" s="7"/>
    </row>
    <row r="40" spans="1:11" ht="17.25" thickBot="1">
      <c r="A40" s="30" t="s">
        <v>1</v>
      </c>
      <c r="B40" s="19" t="s">
        <v>147</v>
      </c>
      <c r="C40" s="19" t="s">
        <v>208</v>
      </c>
      <c r="D40" s="19" t="s">
        <v>209</v>
      </c>
      <c r="E40" s="19" t="s">
        <v>210</v>
      </c>
      <c r="F40" s="19" t="s">
        <v>211</v>
      </c>
      <c r="G40" s="19" t="s">
        <v>148</v>
      </c>
      <c r="H40" s="19" t="s">
        <v>149</v>
      </c>
      <c r="I40" s="19" t="s">
        <v>212</v>
      </c>
      <c r="J40" s="19" t="s">
        <v>213</v>
      </c>
      <c r="K40" s="31" t="s">
        <v>214</v>
      </c>
    </row>
    <row r="41" spans="1:11" ht="17.25" thickBot="1">
      <c r="A41" s="32" t="s">
        <v>182</v>
      </c>
      <c r="B41" s="20">
        <v>2000</v>
      </c>
      <c r="C41" s="20">
        <v>37.9</v>
      </c>
      <c r="D41" s="26">
        <v>44105.50277777778</v>
      </c>
      <c r="E41" s="20"/>
      <c r="F41" s="20">
        <v>37.9</v>
      </c>
      <c r="G41" s="20">
        <v>0</v>
      </c>
      <c r="H41" s="20"/>
      <c r="I41" s="20">
        <v>0</v>
      </c>
      <c r="J41" s="20">
        <v>20</v>
      </c>
      <c r="K41" s="33" t="s">
        <v>32</v>
      </c>
    </row>
    <row r="42" spans="1:11" ht="17.25" thickBot="1">
      <c r="A42" s="34" t="s">
        <v>182</v>
      </c>
      <c r="B42" s="21">
        <v>2000</v>
      </c>
      <c r="C42" s="21">
        <v>37.9</v>
      </c>
      <c r="D42" s="27">
        <v>44105.503472222219</v>
      </c>
      <c r="E42" s="21">
        <v>59.999999566935003</v>
      </c>
      <c r="F42" s="21">
        <v>37.9</v>
      </c>
      <c r="G42" s="21">
        <v>0</v>
      </c>
      <c r="H42" s="21">
        <v>100</v>
      </c>
      <c r="I42" s="21">
        <v>0</v>
      </c>
      <c r="J42" s="21">
        <v>20</v>
      </c>
      <c r="K42" s="35" t="s">
        <v>32</v>
      </c>
    </row>
    <row r="43" spans="1:11" ht="17.25" thickBot="1">
      <c r="A43" s="32" t="s">
        <v>182</v>
      </c>
      <c r="B43" s="20">
        <v>2000</v>
      </c>
      <c r="C43" s="20">
        <v>37.9</v>
      </c>
      <c r="D43" s="26">
        <v>44105.506249999999</v>
      </c>
      <c r="E43" s="20">
        <v>299.99999972060323</v>
      </c>
      <c r="F43" s="20">
        <v>24</v>
      </c>
      <c r="G43" s="20">
        <v>13.899999999999999</v>
      </c>
      <c r="H43" s="20">
        <v>63.324538258575203</v>
      </c>
      <c r="I43" s="20">
        <v>0.46333333376484614</v>
      </c>
      <c r="J43" s="20">
        <v>31.583333333333332</v>
      </c>
      <c r="K43" s="33" t="s">
        <v>32</v>
      </c>
    </row>
    <row r="44" spans="1:11" ht="17.25" thickBot="1">
      <c r="A44" s="34" t="s">
        <v>182</v>
      </c>
      <c r="B44" s="21">
        <v>2000</v>
      </c>
      <c r="C44" s="21">
        <v>37.9</v>
      </c>
      <c r="D44" s="27">
        <v>44105.509722222225</v>
      </c>
      <c r="E44" s="21">
        <v>600.00000006984919</v>
      </c>
      <c r="F44" s="21">
        <v>17.399999999999999</v>
      </c>
      <c r="G44" s="21">
        <v>20.5</v>
      </c>
      <c r="H44" s="21">
        <v>45.910290237467017</v>
      </c>
      <c r="I44" s="21">
        <v>0.10999999998719434</v>
      </c>
      <c r="J44" s="21">
        <v>43.563218390804593</v>
      </c>
      <c r="K44" s="35" t="s">
        <v>32</v>
      </c>
    </row>
    <row r="45" spans="1:11" ht="17.25" thickBot="1">
      <c r="A45" s="32" t="s">
        <v>182</v>
      </c>
      <c r="B45" s="20">
        <v>2000</v>
      </c>
      <c r="C45" s="20">
        <v>37.9</v>
      </c>
      <c r="D45" s="26">
        <v>44105.513194444444</v>
      </c>
      <c r="E45" s="20">
        <v>899.99999979045242</v>
      </c>
      <c r="F45" s="20">
        <v>13.8</v>
      </c>
      <c r="G45" s="20">
        <v>24.099999999999998</v>
      </c>
      <c r="H45" s="20">
        <v>36.41160949868074</v>
      </c>
      <c r="I45" s="20">
        <v>4.0000000009313204E-2</v>
      </c>
      <c r="J45" s="20">
        <v>54.927536231884055</v>
      </c>
      <c r="K45" s="33" t="s">
        <v>32</v>
      </c>
    </row>
    <row r="46" spans="1:11" ht="17.25" thickBot="1">
      <c r="A46" s="34" t="s">
        <v>182</v>
      </c>
      <c r="B46" s="21">
        <v>2000</v>
      </c>
      <c r="C46" s="21">
        <v>37.9</v>
      </c>
      <c r="D46" s="27">
        <v>44105.523611111108</v>
      </c>
      <c r="E46" s="21">
        <v>1799.9999995809048</v>
      </c>
      <c r="F46" s="21">
        <v>9.75</v>
      </c>
      <c r="G46" s="21">
        <v>28.15</v>
      </c>
      <c r="H46" s="21">
        <v>25.725593667546175</v>
      </c>
      <c r="I46" s="21">
        <v>2.2500000005238694E-2</v>
      </c>
      <c r="J46" s="21">
        <v>77.743589743589737</v>
      </c>
      <c r="K46" s="35" t="s">
        <v>32</v>
      </c>
    </row>
    <row r="47" spans="1:11" ht="17.25" thickBot="1">
      <c r="A47" s="32" t="s">
        <v>182</v>
      </c>
      <c r="B47" s="20">
        <v>2000</v>
      </c>
      <c r="C47" s="20">
        <v>37.9</v>
      </c>
      <c r="D47" s="26">
        <v>44105.544444444444</v>
      </c>
      <c r="E47" s="20">
        <v>3599.9999997904524</v>
      </c>
      <c r="F47" s="20">
        <v>7.7</v>
      </c>
      <c r="G47" s="20">
        <v>30.2</v>
      </c>
      <c r="H47" s="20">
        <v>20.316622691292878</v>
      </c>
      <c r="I47" s="20">
        <v>5.6944444447759044E-3</v>
      </c>
      <c r="J47" s="20">
        <v>98.441558441558428</v>
      </c>
      <c r="K47" s="33" t="s">
        <v>32</v>
      </c>
    </row>
    <row r="48" spans="1:11" ht="17.25" thickBot="1">
      <c r="A48" s="34" t="s">
        <v>182</v>
      </c>
      <c r="B48" s="21">
        <v>2000</v>
      </c>
      <c r="C48" s="21">
        <v>37.9</v>
      </c>
      <c r="D48" s="27">
        <v>44105.588888888888</v>
      </c>
      <c r="E48" s="21">
        <v>7439.9999997345731</v>
      </c>
      <c r="F48" s="21">
        <v>6.4</v>
      </c>
      <c r="G48" s="21">
        <v>31.5</v>
      </c>
      <c r="H48" s="21">
        <v>16.886543535620056</v>
      </c>
      <c r="I48" s="21">
        <v>1.7473118280193255E-3</v>
      </c>
      <c r="J48" s="21">
        <v>118.43749999999999</v>
      </c>
      <c r="K48" s="35" t="s">
        <v>32</v>
      </c>
    </row>
    <row r="49" spans="1:11" ht="17.25" thickBot="1">
      <c r="A49" s="32" t="s">
        <v>182</v>
      </c>
      <c r="B49" s="20">
        <v>2000</v>
      </c>
      <c r="C49" s="20">
        <v>37.9</v>
      </c>
      <c r="D49" s="26">
        <v>44105.62777777778</v>
      </c>
      <c r="E49" s="20">
        <v>10800</v>
      </c>
      <c r="F49" s="20">
        <v>5.8</v>
      </c>
      <c r="G49" s="20">
        <v>32.1</v>
      </c>
      <c r="H49" s="20">
        <v>15.303430079155673</v>
      </c>
      <c r="I49" s="20">
        <v>5.555555555555561E-4</v>
      </c>
      <c r="J49" s="20">
        <v>130.68965517241378</v>
      </c>
      <c r="K49" s="33" t="s">
        <v>32</v>
      </c>
    </row>
    <row r="50" spans="1:11" ht="17.25" thickBot="1">
      <c r="A50" s="34" t="s">
        <v>182</v>
      </c>
      <c r="B50" s="21">
        <v>2000</v>
      </c>
      <c r="C50" s="21">
        <v>37.9</v>
      </c>
      <c r="D50" s="27">
        <v>44105.669444444444</v>
      </c>
      <c r="E50" s="21">
        <v>14399.999999790452</v>
      </c>
      <c r="F50" s="21">
        <v>5.3</v>
      </c>
      <c r="G50" s="21">
        <v>32.6</v>
      </c>
      <c r="H50" s="21">
        <v>13.984168865435356</v>
      </c>
      <c r="I50" s="21">
        <v>3.47222222227275E-4</v>
      </c>
      <c r="J50" s="21">
        <v>143.01886792452831</v>
      </c>
      <c r="K50" s="35" t="s">
        <v>32</v>
      </c>
    </row>
    <row r="51" spans="1:11" ht="17.25" thickBot="1">
      <c r="A51" s="32" t="s">
        <v>182</v>
      </c>
      <c r="B51" s="20">
        <v>2000</v>
      </c>
      <c r="C51" s="20">
        <v>37.9</v>
      </c>
      <c r="D51" s="26">
        <v>44105.708333333336</v>
      </c>
      <c r="E51" s="20">
        <v>17760.000000055879</v>
      </c>
      <c r="F51" s="20">
        <v>5.0999999999999996</v>
      </c>
      <c r="G51" s="20">
        <v>32.799999999999997</v>
      </c>
      <c r="H51" s="20">
        <v>13.456464379947228</v>
      </c>
      <c r="I51" s="20">
        <v>1.1261261261225839E-4</v>
      </c>
      <c r="J51" s="20">
        <v>148.62745098039215</v>
      </c>
      <c r="K51" s="33" t="s">
        <v>32</v>
      </c>
    </row>
    <row r="52" spans="1:11" ht="17.25" thickBot="1">
      <c r="A52" s="34" t="s">
        <v>182</v>
      </c>
      <c r="B52" s="21">
        <v>2000</v>
      </c>
      <c r="C52" s="21">
        <v>37.9</v>
      </c>
      <c r="D52" s="27">
        <v>44106.375</v>
      </c>
      <c r="E52" s="21">
        <v>75359.999999846332</v>
      </c>
      <c r="F52" s="21">
        <v>3.8</v>
      </c>
      <c r="G52" s="21">
        <v>34.1</v>
      </c>
      <c r="H52" s="21">
        <v>10.026385224274406</v>
      </c>
      <c r="I52" s="21">
        <v>1.7250530785597806E-4</v>
      </c>
      <c r="J52" s="21">
        <v>199.4736842105263</v>
      </c>
      <c r="K52" s="35" t="s">
        <v>32</v>
      </c>
    </row>
    <row r="53" spans="1:11" ht="17.25" thickBot="1">
      <c r="A53" s="32" t="s">
        <v>182</v>
      </c>
      <c r="B53" s="20">
        <v>2000</v>
      </c>
      <c r="C53" s="20">
        <v>37.9</v>
      </c>
      <c r="D53" s="26">
        <v>44106.708333333336</v>
      </c>
      <c r="E53" s="20">
        <v>104160.00000005588</v>
      </c>
      <c r="F53" s="20">
        <v>3.75</v>
      </c>
      <c r="G53" s="20">
        <v>34.15</v>
      </c>
      <c r="H53" s="20">
        <v>9.8944591029023758</v>
      </c>
      <c r="I53" s="20">
        <v>4.8003072196594664E-6</v>
      </c>
      <c r="J53" s="20">
        <v>202.13333333333333</v>
      </c>
      <c r="K53" s="33" t="s">
        <v>32</v>
      </c>
    </row>
    <row r="54" spans="1:11" ht="17.25" thickBot="1">
      <c r="A54" s="34" t="s">
        <v>182</v>
      </c>
      <c r="B54" s="21">
        <v>2000</v>
      </c>
      <c r="C54" s="21">
        <v>37.9</v>
      </c>
      <c r="D54" s="27">
        <v>44109.375</v>
      </c>
      <c r="E54" s="21">
        <v>334559.99999984633</v>
      </c>
      <c r="F54" s="21">
        <v>3.4</v>
      </c>
      <c r="G54" s="21">
        <v>34.5</v>
      </c>
      <c r="H54" s="21">
        <v>8.9709762532981525</v>
      </c>
      <c r="I54" s="21">
        <v>1.0461501673845075E-5</v>
      </c>
      <c r="J54" s="21">
        <v>222.94117647058823</v>
      </c>
      <c r="K54" s="35" t="s">
        <v>32</v>
      </c>
    </row>
    <row r="55" spans="1:11" ht="17.25" thickBot="1">
      <c r="A55" s="32" t="s">
        <v>182</v>
      </c>
      <c r="B55" s="20">
        <v>2000</v>
      </c>
      <c r="C55" s="20">
        <v>37.9</v>
      </c>
      <c r="D55" s="26">
        <v>44110.375</v>
      </c>
      <c r="E55" s="20">
        <v>420959.99999984633</v>
      </c>
      <c r="F55" s="20">
        <v>3.4</v>
      </c>
      <c r="G55" s="20">
        <v>34.5</v>
      </c>
      <c r="H55" s="20">
        <v>8.9709762532981525</v>
      </c>
      <c r="I55" s="20">
        <v>0</v>
      </c>
      <c r="J55" s="20">
        <v>222.94117647058823</v>
      </c>
      <c r="K55" s="33" t="s">
        <v>32</v>
      </c>
    </row>
    <row r="56" spans="1:11" ht="17.25" thickBot="1">
      <c r="A56" s="34" t="s">
        <v>182</v>
      </c>
      <c r="B56" s="21">
        <v>2000</v>
      </c>
      <c r="C56" s="21">
        <v>37.9</v>
      </c>
      <c r="D56" s="27">
        <v>44111.385416666664</v>
      </c>
      <c r="E56" s="21">
        <v>508259.99999963678</v>
      </c>
      <c r="F56" s="21">
        <v>3.3</v>
      </c>
      <c r="G56" s="21">
        <v>34.6</v>
      </c>
      <c r="H56" s="21">
        <v>8.7071240105540895</v>
      </c>
      <c r="I56" s="21">
        <v>1.9674969503811347E-6</v>
      </c>
      <c r="J56" s="21">
        <v>229.69696969696969</v>
      </c>
      <c r="K56" s="35" t="s">
        <v>32</v>
      </c>
    </row>
    <row r="57" spans="1:11" ht="17.25" thickBot="1">
      <c r="A57" s="47" t="s">
        <v>182</v>
      </c>
      <c r="B57" s="48">
        <v>2000</v>
      </c>
      <c r="C57" s="48">
        <v>37.9</v>
      </c>
      <c r="D57" s="49">
        <v>44112.364583333336</v>
      </c>
      <c r="E57" s="48">
        <v>592860.00000005588</v>
      </c>
      <c r="F57" s="48">
        <v>3.3</v>
      </c>
      <c r="G57" s="48">
        <v>34.6</v>
      </c>
      <c r="H57" s="48">
        <v>8.7071240105540895</v>
      </c>
      <c r="I57" s="48">
        <v>0</v>
      </c>
      <c r="J57" s="48">
        <v>229.69696969696969</v>
      </c>
      <c r="K57" s="50" t="s">
        <v>32</v>
      </c>
    </row>
    <row r="59" spans="1:11" ht="17.25" thickBot="1"/>
    <row r="60" spans="1:11" ht="17.25" thickBot="1">
      <c r="A60" s="28" t="s">
        <v>205</v>
      </c>
      <c r="B60" s="29">
        <v>2</v>
      </c>
      <c r="C60" s="5"/>
      <c r="D60" s="5"/>
      <c r="E60" s="5"/>
      <c r="F60" s="5"/>
      <c r="G60" s="5"/>
      <c r="H60" s="5"/>
      <c r="I60" s="5"/>
      <c r="J60" s="5"/>
      <c r="K60" s="6"/>
    </row>
    <row r="61" spans="1:11" ht="17.25" thickBot="1">
      <c r="A61" s="30" t="s">
        <v>206</v>
      </c>
      <c r="B61" s="23">
        <v>44105.505555555559</v>
      </c>
      <c r="K61" s="7"/>
    </row>
    <row r="62" spans="1:11" ht="17.25" thickBot="1">
      <c r="A62" s="30" t="s">
        <v>207</v>
      </c>
      <c r="B62" s="20">
        <v>50</v>
      </c>
      <c r="K62" s="7"/>
    </row>
    <row r="63" spans="1:11" ht="17.25" thickBot="1">
      <c r="A63" s="8"/>
      <c r="K63" s="7"/>
    </row>
    <row r="64" spans="1:11" ht="17.25" thickBot="1">
      <c r="A64" s="30" t="s">
        <v>151</v>
      </c>
      <c r="B64" s="20">
        <v>30.099999999999998</v>
      </c>
      <c r="K64" s="7"/>
    </row>
    <row r="65" spans="1:11" ht="17.25" thickBot="1">
      <c r="A65" s="30" t="s">
        <v>159</v>
      </c>
      <c r="B65" s="21">
        <v>142.74809160305344</v>
      </c>
      <c r="K65" s="7"/>
    </row>
    <row r="66" spans="1:11" ht="17.25" thickBot="1">
      <c r="A66" s="30" t="s">
        <v>158</v>
      </c>
      <c r="B66" s="20">
        <v>256.16438356164383</v>
      </c>
      <c r="K66" s="7"/>
    </row>
    <row r="67" spans="1:11" ht="17.25" thickBot="1">
      <c r="A67" s="30" t="s">
        <v>151</v>
      </c>
      <c r="B67" s="21">
        <v>30.099999999999998</v>
      </c>
      <c r="K67" s="7"/>
    </row>
    <row r="68" spans="1:11" ht="17.25" thickBot="1">
      <c r="A68" s="8"/>
      <c r="K68" s="7"/>
    </row>
    <row r="69" spans="1:11" ht="17.25" thickBot="1">
      <c r="A69" s="30" t="s">
        <v>1</v>
      </c>
      <c r="B69" s="19" t="s">
        <v>147</v>
      </c>
      <c r="C69" s="19" t="s">
        <v>208</v>
      </c>
      <c r="D69" s="19" t="s">
        <v>209</v>
      </c>
      <c r="E69" s="19" t="s">
        <v>210</v>
      </c>
      <c r="F69" s="19" t="s">
        <v>211</v>
      </c>
      <c r="G69" s="19" t="s">
        <v>148</v>
      </c>
      <c r="H69" s="19" t="s">
        <v>149</v>
      </c>
      <c r="I69" s="19" t="s">
        <v>212</v>
      </c>
      <c r="J69" s="19" t="s">
        <v>213</v>
      </c>
      <c r="K69" s="31" t="s">
        <v>214</v>
      </c>
    </row>
    <row r="70" spans="1:11" ht="17.25" thickBot="1">
      <c r="A70" s="32" t="s">
        <v>183</v>
      </c>
      <c r="B70" s="20">
        <v>2000</v>
      </c>
      <c r="C70" s="20">
        <v>37.4</v>
      </c>
      <c r="D70" s="26">
        <v>44105.505555555559</v>
      </c>
      <c r="E70" s="20"/>
      <c r="F70" s="20">
        <v>37.4</v>
      </c>
      <c r="G70" s="20">
        <v>0</v>
      </c>
      <c r="H70" s="20"/>
      <c r="I70" s="20">
        <v>0</v>
      </c>
      <c r="J70" s="20">
        <v>50</v>
      </c>
      <c r="K70" s="33" t="s">
        <v>32</v>
      </c>
    </row>
    <row r="71" spans="1:11" ht="17.25" thickBot="1">
      <c r="A71" s="34" t="s">
        <v>183</v>
      </c>
      <c r="B71" s="21">
        <v>2000</v>
      </c>
      <c r="C71" s="21">
        <v>37.4</v>
      </c>
      <c r="D71" s="27">
        <v>44105.506249999999</v>
      </c>
      <c r="E71" s="21">
        <v>59.999999566935003</v>
      </c>
      <c r="F71" s="21">
        <v>37.4</v>
      </c>
      <c r="G71" s="21">
        <v>0</v>
      </c>
      <c r="H71" s="21">
        <v>100</v>
      </c>
      <c r="I71" s="21">
        <v>0</v>
      </c>
      <c r="J71" s="21">
        <v>50</v>
      </c>
      <c r="K71" s="35" t="s">
        <v>32</v>
      </c>
    </row>
    <row r="72" spans="1:11" ht="17.25" thickBot="1">
      <c r="A72" s="32" t="s">
        <v>183</v>
      </c>
      <c r="B72" s="20">
        <v>2000</v>
      </c>
      <c r="C72" s="20">
        <v>37.4</v>
      </c>
      <c r="D72" s="26">
        <v>44105.509027777778</v>
      </c>
      <c r="E72" s="20">
        <v>299.99999972060323</v>
      </c>
      <c r="F72" s="20">
        <v>35.799999999999997</v>
      </c>
      <c r="G72" s="20">
        <v>1.6000000000000014</v>
      </c>
      <c r="H72" s="20">
        <v>95.721925133689837</v>
      </c>
      <c r="I72" s="20">
        <v>5.3333333383003917E-2</v>
      </c>
      <c r="J72" s="20">
        <v>52.234636871508378</v>
      </c>
      <c r="K72" s="33" t="s">
        <v>32</v>
      </c>
    </row>
    <row r="73" spans="1:11" ht="17.25" thickBot="1">
      <c r="A73" s="34" t="s">
        <v>183</v>
      </c>
      <c r="B73" s="21">
        <v>2000</v>
      </c>
      <c r="C73" s="21">
        <v>37.4</v>
      </c>
      <c r="D73" s="27">
        <v>44105.512499999997</v>
      </c>
      <c r="E73" s="21">
        <v>599.99999944120646</v>
      </c>
      <c r="F73" s="21">
        <v>32.6</v>
      </c>
      <c r="G73" s="21">
        <v>4.7999999999999972</v>
      </c>
      <c r="H73" s="21">
        <v>87.165775401069524</v>
      </c>
      <c r="I73" s="21">
        <v>5.3333333383003799E-2</v>
      </c>
      <c r="J73" s="21">
        <v>57.361963190184042</v>
      </c>
      <c r="K73" s="35" t="s">
        <v>32</v>
      </c>
    </row>
    <row r="74" spans="1:11" ht="17.25" thickBot="1">
      <c r="A74" s="32" t="s">
        <v>183</v>
      </c>
      <c r="B74" s="20">
        <v>2000</v>
      </c>
      <c r="C74" s="20">
        <v>37.4</v>
      </c>
      <c r="D74" s="26">
        <v>44105.515972222223</v>
      </c>
      <c r="E74" s="20">
        <v>899.99999979045242</v>
      </c>
      <c r="F74" s="20">
        <v>30.6</v>
      </c>
      <c r="G74" s="20">
        <v>6.7999999999999972</v>
      </c>
      <c r="H74" s="20">
        <v>81.818181818181827</v>
      </c>
      <c r="I74" s="20">
        <v>2.2222222227396237E-2</v>
      </c>
      <c r="J74" s="20">
        <v>61.111111111111107</v>
      </c>
      <c r="K74" s="33" t="s">
        <v>32</v>
      </c>
    </row>
    <row r="75" spans="1:11" ht="17.25" thickBot="1">
      <c r="A75" s="34" t="s">
        <v>183</v>
      </c>
      <c r="B75" s="21">
        <v>2000</v>
      </c>
      <c r="C75" s="21">
        <v>37.4</v>
      </c>
      <c r="D75" s="27">
        <v>44105.526388888888</v>
      </c>
      <c r="E75" s="21">
        <v>1799.9999995809048</v>
      </c>
      <c r="F75" s="21">
        <v>25.4</v>
      </c>
      <c r="G75" s="21">
        <v>12</v>
      </c>
      <c r="H75" s="21">
        <v>67.914438502673789</v>
      </c>
      <c r="I75" s="21">
        <v>2.8888888895615122E-2</v>
      </c>
      <c r="J75" s="21">
        <v>73.622047244094489</v>
      </c>
      <c r="K75" s="35" t="s">
        <v>32</v>
      </c>
    </row>
    <row r="76" spans="1:11" ht="17.25" thickBot="1">
      <c r="A76" s="32" t="s">
        <v>183</v>
      </c>
      <c r="B76" s="20">
        <v>2000</v>
      </c>
      <c r="C76" s="20">
        <v>37.4</v>
      </c>
      <c r="D76" s="26">
        <v>44105.547222222223</v>
      </c>
      <c r="E76" s="20">
        <v>3599.9999997904524</v>
      </c>
      <c r="F76" s="20">
        <v>18.2</v>
      </c>
      <c r="G76" s="20">
        <v>19.2</v>
      </c>
      <c r="H76" s="20">
        <v>48.663101604278076</v>
      </c>
      <c r="I76" s="20">
        <v>2.0000000001164153E-2</v>
      </c>
      <c r="J76" s="20">
        <v>102.74725274725273</v>
      </c>
      <c r="K76" s="33" t="s">
        <v>32</v>
      </c>
    </row>
    <row r="77" spans="1:11" ht="17.25" thickBot="1">
      <c r="A77" s="34" t="s">
        <v>183</v>
      </c>
      <c r="B77" s="21">
        <v>2000</v>
      </c>
      <c r="C77" s="21">
        <v>37.4</v>
      </c>
      <c r="D77" s="27">
        <v>44105.588888888888</v>
      </c>
      <c r="E77" s="21">
        <v>7199.9999995809048</v>
      </c>
      <c r="F77" s="21">
        <v>14.4</v>
      </c>
      <c r="G77" s="21">
        <v>23</v>
      </c>
      <c r="H77" s="21">
        <v>38.502673796791449</v>
      </c>
      <c r="I77" s="21">
        <v>5.2777777780849827E-3</v>
      </c>
      <c r="J77" s="21">
        <v>129.86111111111109</v>
      </c>
      <c r="K77" s="35" t="s">
        <v>32</v>
      </c>
    </row>
    <row r="78" spans="1:11" ht="17.25" thickBot="1">
      <c r="A78" s="32" t="s">
        <v>183</v>
      </c>
      <c r="B78" s="20">
        <v>2000</v>
      </c>
      <c r="C78" s="20">
        <v>37.4</v>
      </c>
      <c r="D78" s="26">
        <v>44105.630555555559</v>
      </c>
      <c r="E78" s="20">
        <v>10800</v>
      </c>
      <c r="F78" s="20">
        <v>13.1</v>
      </c>
      <c r="G78" s="20">
        <v>24.299999999999997</v>
      </c>
      <c r="H78" s="20">
        <v>35.026737967914443</v>
      </c>
      <c r="I78" s="20">
        <v>1.2037037037037044E-3</v>
      </c>
      <c r="J78" s="20">
        <v>142.74809160305344</v>
      </c>
      <c r="K78" s="33" t="s">
        <v>32</v>
      </c>
    </row>
    <row r="79" spans="1:11" ht="17.25" thickBot="1">
      <c r="A79" s="34" t="s">
        <v>183</v>
      </c>
      <c r="B79" s="21">
        <v>2000</v>
      </c>
      <c r="C79" s="21">
        <v>37.4</v>
      </c>
      <c r="D79" s="27">
        <v>44105.672222222223</v>
      </c>
      <c r="E79" s="21">
        <v>14399.999999790452</v>
      </c>
      <c r="F79" s="21">
        <v>12.3</v>
      </c>
      <c r="G79" s="21">
        <v>25.099999999999998</v>
      </c>
      <c r="H79" s="21">
        <v>32.887700534759361</v>
      </c>
      <c r="I79" s="21">
        <v>5.5555555556363926E-4</v>
      </c>
      <c r="J79" s="21">
        <v>152.03252032520325</v>
      </c>
      <c r="K79" s="35" t="s">
        <v>32</v>
      </c>
    </row>
    <row r="80" spans="1:11" ht="17.25" thickBot="1">
      <c r="A80" s="32" t="s">
        <v>183</v>
      </c>
      <c r="B80" s="20">
        <v>2000</v>
      </c>
      <c r="C80" s="20">
        <v>37.4</v>
      </c>
      <c r="D80" s="26">
        <v>44105.708333333336</v>
      </c>
      <c r="E80" s="20">
        <v>17519.999999902211</v>
      </c>
      <c r="F80" s="20">
        <v>11.75</v>
      </c>
      <c r="G80" s="20">
        <v>25.65</v>
      </c>
      <c r="H80" s="20">
        <v>31.417112299465245</v>
      </c>
      <c r="I80" s="20">
        <v>3.1392694064102201E-4</v>
      </c>
      <c r="J80" s="20">
        <v>159.14893617021275</v>
      </c>
      <c r="K80" s="33" t="s">
        <v>32</v>
      </c>
    </row>
    <row r="81" spans="1:11" ht="17.25" thickBot="1">
      <c r="A81" s="34" t="s">
        <v>183</v>
      </c>
      <c r="B81" s="21">
        <v>2000</v>
      </c>
      <c r="C81" s="21">
        <v>37.4</v>
      </c>
      <c r="D81" s="27">
        <v>44106.375</v>
      </c>
      <c r="E81" s="21">
        <v>75119.999999692664</v>
      </c>
      <c r="F81" s="21">
        <v>8.8000000000000007</v>
      </c>
      <c r="G81" s="21">
        <v>28.599999999999998</v>
      </c>
      <c r="H81" s="21">
        <v>23.529411764705884</v>
      </c>
      <c r="I81" s="21">
        <v>3.9270500532642021E-4</v>
      </c>
      <c r="J81" s="21">
        <v>212.49999999999994</v>
      </c>
      <c r="K81" s="35" t="s">
        <v>32</v>
      </c>
    </row>
    <row r="82" spans="1:11" ht="17.25" thickBot="1">
      <c r="A82" s="32" t="s">
        <v>183</v>
      </c>
      <c r="B82" s="20">
        <v>2000</v>
      </c>
      <c r="C82" s="20">
        <v>37.4</v>
      </c>
      <c r="D82" s="26">
        <v>44106.708333333336</v>
      </c>
      <c r="E82" s="20">
        <v>103919.99999990221</v>
      </c>
      <c r="F82" s="20">
        <v>8.4</v>
      </c>
      <c r="G82" s="20">
        <v>29</v>
      </c>
      <c r="H82" s="20">
        <v>22.459893048128343</v>
      </c>
      <c r="I82" s="20">
        <v>3.8491147036217933E-5</v>
      </c>
      <c r="J82" s="20">
        <v>222.61904761904759</v>
      </c>
      <c r="K82" s="33" t="s">
        <v>32</v>
      </c>
    </row>
    <row r="83" spans="1:11" ht="17.25" thickBot="1">
      <c r="A83" s="34" t="s">
        <v>183</v>
      </c>
      <c r="B83" s="21">
        <v>2000</v>
      </c>
      <c r="C83" s="21">
        <v>37.4</v>
      </c>
      <c r="D83" s="27">
        <v>44109.375</v>
      </c>
      <c r="E83" s="21">
        <v>334319.99999969266</v>
      </c>
      <c r="F83" s="21">
        <v>7.4</v>
      </c>
      <c r="G83" s="21">
        <v>30</v>
      </c>
      <c r="H83" s="21">
        <v>19.786096256684495</v>
      </c>
      <c r="I83" s="21">
        <v>2.991146207229359E-5</v>
      </c>
      <c r="J83" s="21">
        <v>252.70270270270268</v>
      </c>
      <c r="K83" s="35" t="s">
        <v>32</v>
      </c>
    </row>
    <row r="84" spans="1:11" ht="17.25" thickBot="1">
      <c r="A84" s="32" t="s">
        <v>183</v>
      </c>
      <c r="B84" s="20">
        <v>2000</v>
      </c>
      <c r="C84" s="20">
        <v>37.4</v>
      </c>
      <c r="D84" s="26">
        <v>44110.375</v>
      </c>
      <c r="E84" s="20">
        <v>420719.99999969266</v>
      </c>
      <c r="F84" s="20">
        <v>7.3</v>
      </c>
      <c r="G84" s="20">
        <v>30.099999999999998</v>
      </c>
      <c r="H84" s="20">
        <v>19.518716577540108</v>
      </c>
      <c r="I84" s="20">
        <v>2.3768777334111422E-6</v>
      </c>
      <c r="J84" s="20">
        <v>256.16438356164383</v>
      </c>
      <c r="K84" s="33" t="s">
        <v>32</v>
      </c>
    </row>
    <row r="85" spans="1:11" ht="17.25" thickBot="1">
      <c r="A85" s="34" t="s">
        <v>183</v>
      </c>
      <c r="B85" s="21">
        <v>2000</v>
      </c>
      <c r="C85" s="21">
        <v>37.4</v>
      </c>
      <c r="D85" s="27">
        <v>44111.385416666664</v>
      </c>
      <c r="E85" s="21">
        <v>508019.99999948312</v>
      </c>
      <c r="F85" s="21">
        <v>7.3</v>
      </c>
      <c r="G85" s="21">
        <v>30.099999999999998</v>
      </c>
      <c r="H85" s="21">
        <v>19.518716577540108</v>
      </c>
      <c r="I85" s="21">
        <v>0</v>
      </c>
      <c r="J85" s="21">
        <v>256.16438356164383</v>
      </c>
      <c r="K85" s="35" t="s">
        <v>32</v>
      </c>
    </row>
    <row r="86" spans="1:11" ht="17.25" thickBot="1">
      <c r="A86" s="47" t="s">
        <v>183</v>
      </c>
      <c r="B86" s="48">
        <v>2000</v>
      </c>
      <c r="C86" s="48">
        <v>37.4</v>
      </c>
      <c r="D86" s="49">
        <v>44112.364583333336</v>
      </c>
      <c r="E86" s="48">
        <v>592619.99999990221</v>
      </c>
      <c r="F86" s="48">
        <v>7.3</v>
      </c>
      <c r="G86" s="48">
        <v>30.099999999999998</v>
      </c>
      <c r="H86" s="48">
        <v>19.518716577540108</v>
      </c>
      <c r="I86" s="48">
        <v>0</v>
      </c>
      <c r="J86" s="48">
        <v>256.16438356164383</v>
      </c>
      <c r="K86" s="50" t="s">
        <v>32</v>
      </c>
    </row>
    <row r="88" spans="1:11" ht="17.25" thickBot="1"/>
    <row r="89" spans="1:11" ht="17.25" thickBot="1">
      <c r="A89" s="28" t="s">
        <v>205</v>
      </c>
      <c r="B89" s="29">
        <v>2</v>
      </c>
      <c r="C89" s="5"/>
      <c r="D89" s="5"/>
      <c r="E89" s="5"/>
      <c r="F89" s="5"/>
      <c r="G89" s="5"/>
      <c r="H89" s="5"/>
      <c r="I89" s="5"/>
      <c r="J89" s="5"/>
      <c r="K89" s="6"/>
    </row>
    <row r="90" spans="1:11" ht="17.25" thickBot="1">
      <c r="A90" s="30" t="s">
        <v>206</v>
      </c>
      <c r="B90" s="23">
        <v>44105.51666666667</v>
      </c>
      <c r="K90" s="7"/>
    </row>
    <row r="91" spans="1:11" ht="17.25" thickBot="1">
      <c r="A91" s="30" t="s">
        <v>207</v>
      </c>
      <c r="B91" s="20">
        <v>100</v>
      </c>
      <c r="K91" s="7"/>
    </row>
    <row r="92" spans="1:11" ht="17.25" thickBot="1">
      <c r="A92" s="8"/>
      <c r="K92" s="7"/>
    </row>
    <row r="93" spans="1:11" ht="17.25" thickBot="1">
      <c r="A93" s="30" t="s">
        <v>151</v>
      </c>
      <c r="B93" s="20">
        <v>24.500000000000004</v>
      </c>
      <c r="K93" s="7"/>
    </row>
    <row r="94" spans="1:11" ht="17.25" thickBot="1">
      <c r="A94" s="30" t="s">
        <v>159</v>
      </c>
      <c r="B94" s="21">
        <v>179.52380952380952</v>
      </c>
      <c r="K94" s="7"/>
    </row>
    <row r="95" spans="1:11" ht="17.25" thickBot="1">
      <c r="A95" s="30" t="s">
        <v>158</v>
      </c>
      <c r="B95" s="20">
        <v>285.60606060606062</v>
      </c>
      <c r="K95" s="7"/>
    </row>
    <row r="96" spans="1:11" ht="17.25" thickBot="1">
      <c r="A96" s="30" t="s">
        <v>151</v>
      </c>
      <c r="B96" s="21">
        <v>24.500000000000004</v>
      </c>
      <c r="K96" s="7"/>
    </row>
    <row r="97" spans="1:11" ht="17.25" thickBot="1">
      <c r="A97" s="8"/>
      <c r="K97" s="7"/>
    </row>
    <row r="98" spans="1:11" ht="17.25" thickBot="1">
      <c r="A98" s="30" t="s">
        <v>1</v>
      </c>
      <c r="B98" s="19" t="s">
        <v>147</v>
      </c>
      <c r="C98" s="19" t="s">
        <v>208</v>
      </c>
      <c r="D98" s="19" t="s">
        <v>209</v>
      </c>
      <c r="E98" s="19" t="s">
        <v>210</v>
      </c>
      <c r="F98" s="19" t="s">
        <v>211</v>
      </c>
      <c r="G98" s="19" t="s">
        <v>148</v>
      </c>
      <c r="H98" s="19" t="s">
        <v>149</v>
      </c>
      <c r="I98" s="19" t="s">
        <v>212</v>
      </c>
      <c r="J98" s="19" t="s">
        <v>213</v>
      </c>
      <c r="K98" s="31" t="s">
        <v>214</v>
      </c>
    </row>
    <row r="99" spans="1:11" ht="17.25" thickBot="1">
      <c r="A99" s="32" t="s">
        <v>184</v>
      </c>
      <c r="B99" s="20">
        <v>2000</v>
      </c>
      <c r="C99" s="20">
        <v>37.700000000000003</v>
      </c>
      <c r="D99" s="26">
        <v>44105.51666666667</v>
      </c>
      <c r="E99" s="20"/>
      <c r="F99" s="20">
        <v>37.700000000000003</v>
      </c>
      <c r="G99" s="20">
        <v>0</v>
      </c>
      <c r="H99" s="20"/>
      <c r="I99" s="20">
        <v>0</v>
      </c>
      <c r="J99" s="20">
        <v>100</v>
      </c>
      <c r="K99" s="33" t="s">
        <v>32</v>
      </c>
    </row>
    <row r="100" spans="1:11" ht="17.25" thickBot="1">
      <c r="A100" s="34" t="s">
        <v>184</v>
      </c>
      <c r="B100" s="21">
        <v>2000</v>
      </c>
      <c r="C100" s="21">
        <v>37.700000000000003</v>
      </c>
      <c r="D100" s="27">
        <v>44105.517361111109</v>
      </c>
      <c r="E100" s="21">
        <v>59.999999566935003</v>
      </c>
      <c r="F100" s="21">
        <v>37.700000000000003</v>
      </c>
      <c r="G100" s="21">
        <v>0</v>
      </c>
      <c r="H100" s="21">
        <v>100</v>
      </c>
      <c r="I100" s="21">
        <v>0</v>
      </c>
      <c r="J100" s="21">
        <v>100</v>
      </c>
      <c r="K100" s="35" t="s">
        <v>32</v>
      </c>
    </row>
    <row r="101" spans="1:11" ht="17.25" thickBot="1">
      <c r="A101" s="32" t="s">
        <v>184</v>
      </c>
      <c r="B101" s="20">
        <v>2000</v>
      </c>
      <c r="C101" s="20">
        <v>37.700000000000003</v>
      </c>
      <c r="D101" s="26">
        <v>44105.520138888889</v>
      </c>
      <c r="E101" s="20">
        <v>299.99999972060323</v>
      </c>
      <c r="F101" s="20">
        <v>37.700000000000003</v>
      </c>
      <c r="G101" s="20">
        <v>0</v>
      </c>
      <c r="H101" s="20">
        <v>100</v>
      </c>
      <c r="I101" s="20">
        <v>0</v>
      </c>
      <c r="J101" s="20">
        <v>100</v>
      </c>
      <c r="K101" s="33" t="s">
        <v>32</v>
      </c>
    </row>
    <row r="102" spans="1:11" ht="17.25" thickBot="1">
      <c r="A102" s="34" t="s">
        <v>184</v>
      </c>
      <c r="B102" s="21">
        <v>2000</v>
      </c>
      <c r="C102" s="21">
        <v>37.700000000000003</v>
      </c>
      <c r="D102" s="27">
        <v>44105.523611111108</v>
      </c>
      <c r="E102" s="21">
        <v>599.99999944120646</v>
      </c>
      <c r="F102" s="21">
        <v>37.4</v>
      </c>
      <c r="G102" s="21">
        <v>0.30000000000000426</v>
      </c>
      <c r="H102" s="21">
        <v>99.204244031830228</v>
      </c>
      <c r="I102" s="21">
        <v>5.000000004656684E-3</v>
      </c>
      <c r="J102" s="21">
        <v>100.80213903743316</v>
      </c>
      <c r="K102" s="35" t="s">
        <v>32</v>
      </c>
    </row>
    <row r="103" spans="1:11" ht="17.25" thickBot="1">
      <c r="A103" s="32" t="s">
        <v>184</v>
      </c>
      <c r="B103" s="20">
        <v>2000</v>
      </c>
      <c r="C103" s="20">
        <v>37.700000000000003</v>
      </c>
      <c r="D103" s="26">
        <v>44105.527083333334</v>
      </c>
      <c r="E103" s="20">
        <v>899.99999979045242</v>
      </c>
      <c r="F103" s="20">
        <v>36.950000000000003</v>
      </c>
      <c r="G103" s="20">
        <v>0.75</v>
      </c>
      <c r="H103" s="20">
        <v>98.010610079575599</v>
      </c>
      <c r="I103" s="20">
        <v>5.0000000011641062E-3</v>
      </c>
      <c r="J103" s="20">
        <v>102.0297699594046</v>
      </c>
      <c r="K103" s="33" t="s">
        <v>32</v>
      </c>
    </row>
    <row r="104" spans="1:11" ht="17.25" thickBot="1">
      <c r="A104" s="34" t="s">
        <v>184</v>
      </c>
      <c r="B104" s="21">
        <v>2000</v>
      </c>
      <c r="C104" s="21">
        <v>37.700000000000003</v>
      </c>
      <c r="D104" s="27">
        <v>44105.537499999999</v>
      </c>
      <c r="E104" s="21">
        <v>1799.9999995809048</v>
      </c>
      <c r="F104" s="21">
        <v>34</v>
      </c>
      <c r="G104" s="21">
        <v>3.7000000000000028</v>
      </c>
      <c r="H104" s="21">
        <v>90.18567639257293</v>
      </c>
      <c r="I104" s="21">
        <v>1.6388888892704741E-2</v>
      </c>
      <c r="J104" s="21">
        <v>110.88235294117648</v>
      </c>
      <c r="K104" s="35" t="s">
        <v>32</v>
      </c>
    </row>
    <row r="105" spans="1:11" ht="17.25" thickBot="1">
      <c r="A105" s="32" t="s">
        <v>184</v>
      </c>
      <c r="B105" s="20">
        <v>2000</v>
      </c>
      <c r="C105" s="20">
        <v>37.700000000000003</v>
      </c>
      <c r="D105" s="26">
        <v>44105.558333333334</v>
      </c>
      <c r="E105" s="20">
        <v>3599.9999997904524</v>
      </c>
      <c r="F105" s="20">
        <v>28</v>
      </c>
      <c r="G105" s="20">
        <v>9.7000000000000028</v>
      </c>
      <c r="H105" s="20">
        <v>74.270557029177709</v>
      </c>
      <c r="I105" s="20">
        <v>1.6666666667636793E-2</v>
      </c>
      <c r="J105" s="20">
        <v>134.64285714285717</v>
      </c>
      <c r="K105" s="33" t="s">
        <v>32</v>
      </c>
    </row>
    <row r="106" spans="1:11" ht="17.25" thickBot="1">
      <c r="A106" s="34" t="s">
        <v>184</v>
      </c>
      <c r="B106" s="21">
        <v>2000</v>
      </c>
      <c r="C106" s="21">
        <v>37.700000000000003</v>
      </c>
      <c r="D106" s="27">
        <v>44105.599999999999</v>
      </c>
      <c r="E106" s="21">
        <v>7199.9999995809048</v>
      </c>
      <c r="F106" s="21">
        <v>22.4</v>
      </c>
      <c r="G106" s="21">
        <v>15.300000000000004</v>
      </c>
      <c r="H106" s="21">
        <v>59.416445623342163</v>
      </c>
      <c r="I106" s="21">
        <v>7.7777777782305057E-3</v>
      </c>
      <c r="J106" s="21">
        <v>168.30357142857144</v>
      </c>
      <c r="K106" s="35" t="s">
        <v>32</v>
      </c>
    </row>
    <row r="107" spans="1:11" ht="17.25" thickBot="1">
      <c r="A107" s="32" t="s">
        <v>184</v>
      </c>
      <c r="B107" s="20">
        <v>2000</v>
      </c>
      <c r="C107" s="20">
        <v>37.700000000000003</v>
      </c>
      <c r="D107" s="26">
        <v>44105.64166666667</v>
      </c>
      <c r="E107" s="20">
        <v>10800</v>
      </c>
      <c r="F107" s="20">
        <v>21</v>
      </c>
      <c r="G107" s="20">
        <v>16.700000000000003</v>
      </c>
      <c r="H107" s="20">
        <v>55.702917771883286</v>
      </c>
      <c r="I107" s="20">
        <v>1.296296296296295E-3</v>
      </c>
      <c r="J107" s="20">
        <v>179.52380952380952</v>
      </c>
      <c r="K107" s="33" t="s">
        <v>32</v>
      </c>
    </row>
    <row r="108" spans="1:11" ht="17.25" thickBot="1">
      <c r="A108" s="34" t="s">
        <v>184</v>
      </c>
      <c r="B108" s="21">
        <v>2000</v>
      </c>
      <c r="C108" s="21">
        <v>37.700000000000003</v>
      </c>
      <c r="D108" s="27">
        <v>44105.683333333334</v>
      </c>
      <c r="E108" s="21">
        <v>14399.999999790452</v>
      </c>
      <c r="F108" s="21">
        <v>20.100000000000001</v>
      </c>
      <c r="G108" s="21">
        <v>17.600000000000001</v>
      </c>
      <c r="H108" s="21">
        <v>53.315649867374006</v>
      </c>
      <c r="I108" s="21">
        <v>6.2500000000909398E-4</v>
      </c>
      <c r="J108" s="21">
        <v>187.56218905472636</v>
      </c>
      <c r="K108" s="35" t="s">
        <v>32</v>
      </c>
    </row>
    <row r="109" spans="1:11" ht="17.25" thickBot="1">
      <c r="A109" s="32" t="s">
        <v>184</v>
      </c>
      <c r="B109" s="20">
        <v>2000</v>
      </c>
      <c r="C109" s="20">
        <v>37.700000000000003</v>
      </c>
      <c r="D109" s="26">
        <v>44105.708333333336</v>
      </c>
      <c r="E109" s="20">
        <v>16559.999999916181</v>
      </c>
      <c r="F109" s="20">
        <v>19.7</v>
      </c>
      <c r="G109" s="20">
        <v>18.000000000000004</v>
      </c>
      <c r="H109" s="20">
        <v>52.254641909814318</v>
      </c>
      <c r="I109" s="20">
        <v>2.4154589372103063E-4</v>
      </c>
      <c r="J109" s="20">
        <v>191.37055837563454</v>
      </c>
      <c r="K109" s="33" t="s">
        <v>32</v>
      </c>
    </row>
    <row r="110" spans="1:11" ht="17.25" thickBot="1">
      <c r="A110" s="34" t="s">
        <v>184</v>
      </c>
      <c r="B110" s="21">
        <v>2000</v>
      </c>
      <c r="C110" s="21">
        <v>37.700000000000003</v>
      </c>
      <c r="D110" s="27">
        <v>44106.375</v>
      </c>
      <c r="E110" s="21">
        <v>74159.999999706633</v>
      </c>
      <c r="F110" s="21">
        <v>16.05</v>
      </c>
      <c r="G110" s="21">
        <v>21.650000000000002</v>
      </c>
      <c r="H110" s="21">
        <v>42.57294429708223</v>
      </c>
      <c r="I110" s="21">
        <v>4.9217907227810649E-4</v>
      </c>
      <c r="J110" s="21">
        <v>234.89096573208724</v>
      </c>
      <c r="K110" s="35" t="s">
        <v>32</v>
      </c>
    </row>
    <row r="111" spans="1:11" ht="17.25" thickBot="1">
      <c r="A111" s="32" t="s">
        <v>184</v>
      </c>
      <c r="B111" s="20">
        <v>2000</v>
      </c>
      <c r="C111" s="20">
        <v>37.700000000000003</v>
      </c>
      <c r="D111" s="26">
        <v>44106.708333333336</v>
      </c>
      <c r="E111" s="20">
        <v>102959.99999991618</v>
      </c>
      <c r="F111" s="20">
        <v>15.45</v>
      </c>
      <c r="G111" s="20">
        <v>22.250000000000004</v>
      </c>
      <c r="H111" s="20">
        <v>40.981432360742701</v>
      </c>
      <c r="I111" s="20">
        <v>5.8275058275105851E-5</v>
      </c>
      <c r="J111" s="20">
        <v>244.01294498381878</v>
      </c>
      <c r="K111" s="33" t="s">
        <v>32</v>
      </c>
    </row>
    <row r="112" spans="1:11" ht="17.25" thickBot="1">
      <c r="A112" s="34" t="s">
        <v>184</v>
      </c>
      <c r="B112" s="21">
        <v>2000</v>
      </c>
      <c r="C112" s="21">
        <v>37.700000000000003</v>
      </c>
      <c r="D112" s="27">
        <v>44109.375</v>
      </c>
      <c r="E112" s="21">
        <v>333359.99999970663</v>
      </c>
      <c r="F112" s="21">
        <v>13.7</v>
      </c>
      <c r="G112" s="21">
        <v>24.000000000000004</v>
      </c>
      <c r="H112" s="21">
        <v>36.339522546419097</v>
      </c>
      <c r="I112" s="21">
        <v>5.2495800336019318E-5</v>
      </c>
      <c r="J112" s="21">
        <v>275.18248175182487</v>
      </c>
      <c r="K112" s="35" t="s">
        <v>32</v>
      </c>
    </row>
    <row r="113" spans="1:11" ht="17.25" thickBot="1">
      <c r="A113" s="32" t="s">
        <v>184</v>
      </c>
      <c r="B113" s="20">
        <v>2000</v>
      </c>
      <c r="C113" s="20">
        <v>37.700000000000003</v>
      </c>
      <c r="D113" s="26">
        <v>44110.375</v>
      </c>
      <c r="E113" s="20">
        <v>419759.99999970663</v>
      </c>
      <c r="F113" s="20">
        <v>13.4</v>
      </c>
      <c r="G113" s="20">
        <v>24.300000000000004</v>
      </c>
      <c r="H113" s="20">
        <v>35.543766578249333</v>
      </c>
      <c r="I113" s="20">
        <v>7.1469411092102294E-6</v>
      </c>
      <c r="J113" s="20">
        <v>281.34328358208955</v>
      </c>
      <c r="K113" s="33" t="s">
        <v>32</v>
      </c>
    </row>
    <row r="114" spans="1:11" ht="17.25" thickBot="1">
      <c r="A114" s="34" t="s">
        <v>184</v>
      </c>
      <c r="B114" s="21">
        <v>2000</v>
      </c>
      <c r="C114" s="21">
        <v>37.700000000000003</v>
      </c>
      <c r="D114" s="27">
        <v>44111.385416666664</v>
      </c>
      <c r="E114" s="21">
        <v>507059.99999949709</v>
      </c>
      <c r="F114" s="21">
        <v>13.3</v>
      </c>
      <c r="G114" s="21">
        <v>24.400000000000002</v>
      </c>
      <c r="H114" s="21">
        <v>35.278514588859416</v>
      </c>
      <c r="I114" s="21">
        <v>1.9721531968622812E-6</v>
      </c>
      <c r="J114" s="21">
        <v>283.45864661654139</v>
      </c>
      <c r="K114" s="35" t="s">
        <v>32</v>
      </c>
    </row>
    <row r="115" spans="1:11" ht="17.25" thickBot="1">
      <c r="A115" s="47" t="s">
        <v>184</v>
      </c>
      <c r="B115" s="48">
        <v>2000</v>
      </c>
      <c r="C115" s="48">
        <v>37.700000000000003</v>
      </c>
      <c r="D115" s="49">
        <v>44112.364583333336</v>
      </c>
      <c r="E115" s="48">
        <v>591659.99999991618</v>
      </c>
      <c r="F115" s="48">
        <v>13.2</v>
      </c>
      <c r="G115" s="48">
        <v>24.500000000000004</v>
      </c>
      <c r="H115" s="48">
        <v>35.013262599469492</v>
      </c>
      <c r="I115" s="48">
        <v>1.6901598891257747E-6</v>
      </c>
      <c r="J115" s="48">
        <v>285.60606060606062</v>
      </c>
      <c r="K115" s="50" t="s">
        <v>32</v>
      </c>
    </row>
    <row r="117" spans="1:11" ht="17.25" thickBot="1"/>
    <row r="118" spans="1:11" ht="17.25" thickBot="1">
      <c r="A118" s="28" t="s">
        <v>205</v>
      </c>
      <c r="B118" s="29">
        <v>2</v>
      </c>
      <c r="C118" s="5"/>
      <c r="D118" s="5"/>
      <c r="E118" s="5"/>
      <c r="F118" s="5"/>
      <c r="G118" s="5"/>
      <c r="H118" s="5"/>
      <c r="I118" s="5"/>
      <c r="J118" s="5"/>
      <c r="K118" s="6"/>
    </row>
    <row r="119" spans="1:11" ht="17.25" thickBot="1">
      <c r="A119" s="30" t="s">
        <v>206</v>
      </c>
      <c r="B119" s="23">
        <v>44105.518750000003</v>
      </c>
      <c r="K119" s="7"/>
    </row>
    <row r="120" spans="1:11" ht="17.25" thickBot="1">
      <c r="A120" s="30" t="s">
        <v>207</v>
      </c>
      <c r="B120" s="20">
        <v>200</v>
      </c>
      <c r="K120" s="7"/>
    </row>
    <row r="121" spans="1:11" ht="17.25" thickBot="1">
      <c r="A121" s="8"/>
      <c r="K121" s="7"/>
    </row>
    <row r="122" spans="1:11" ht="17.25" thickBot="1">
      <c r="A122" s="30" t="s">
        <v>151</v>
      </c>
      <c r="B122" s="20">
        <v>9.8999999999999986</v>
      </c>
      <c r="K122" s="7"/>
    </row>
    <row r="123" spans="1:11" ht="17.25" thickBot="1">
      <c r="A123" s="30" t="s">
        <v>159</v>
      </c>
      <c r="B123" s="21">
        <v>205.08701472556891</v>
      </c>
      <c r="K123" s="7"/>
    </row>
    <row r="124" spans="1:11" ht="17.25" thickBot="1">
      <c r="A124" s="30" t="s">
        <v>158</v>
      </c>
      <c r="B124" s="20">
        <v>276.53429602888082</v>
      </c>
      <c r="K124" s="7"/>
    </row>
    <row r="125" spans="1:11" ht="17.25" thickBot="1">
      <c r="A125" s="30" t="s">
        <v>151</v>
      </c>
      <c r="B125" s="21">
        <v>10.599999999999998</v>
      </c>
      <c r="K125" s="7"/>
    </row>
    <row r="126" spans="1:11" ht="17.25" thickBot="1">
      <c r="A126" s="8"/>
      <c r="K126" s="7"/>
    </row>
    <row r="127" spans="1:11" ht="17.25" thickBot="1">
      <c r="A127" s="30" t="s">
        <v>1</v>
      </c>
      <c r="B127" s="19" t="s">
        <v>147</v>
      </c>
      <c r="C127" s="19" t="s">
        <v>208</v>
      </c>
      <c r="D127" s="19" t="s">
        <v>209</v>
      </c>
      <c r="E127" s="19" t="s">
        <v>210</v>
      </c>
      <c r="F127" s="19" t="s">
        <v>211</v>
      </c>
      <c r="G127" s="19" t="s">
        <v>148</v>
      </c>
      <c r="H127" s="19" t="s">
        <v>149</v>
      </c>
      <c r="I127" s="19" t="s">
        <v>212</v>
      </c>
      <c r="J127" s="19" t="s">
        <v>213</v>
      </c>
      <c r="K127" s="31" t="s">
        <v>214</v>
      </c>
    </row>
    <row r="128" spans="1:11" ht="17.25" thickBot="1">
      <c r="A128" s="32" t="s">
        <v>185</v>
      </c>
      <c r="B128" s="20">
        <v>2040</v>
      </c>
      <c r="C128" s="20">
        <v>38.299999999999997</v>
      </c>
      <c r="D128" s="26">
        <v>44105.518750000003</v>
      </c>
      <c r="E128" s="20"/>
      <c r="F128" s="20">
        <v>38.299999999999997</v>
      </c>
      <c r="G128" s="20">
        <v>0</v>
      </c>
      <c r="H128" s="20"/>
      <c r="I128" s="20">
        <v>0</v>
      </c>
      <c r="J128" s="20">
        <v>200</v>
      </c>
      <c r="K128" s="33" t="s">
        <v>32</v>
      </c>
    </row>
    <row r="129" spans="1:11" ht="17.25" thickBot="1">
      <c r="A129" s="34" t="s">
        <v>185</v>
      </c>
      <c r="B129" s="21">
        <v>2040</v>
      </c>
      <c r="C129" s="21">
        <v>38.299999999999997</v>
      </c>
      <c r="D129" s="27">
        <v>44105.519444444442</v>
      </c>
      <c r="E129" s="21">
        <v>59.999999566935003</v>
      </c>
      <c r="F129" s="21">
        <v>38.299999999999997</v>
      </c>
      <c r="G129" s="21">
        <v>0</v>
      </c>
      <c r="H129" s="21">
        <v>100</v>
      </c>
      <c r="I129" s="21">
        <v>0</v>
      </c>
      <c r="J129" s="21">
        <v>200</v>
      </c>
      <c r="K129" s="35" t="s">
        <v>32</v>
      </c>
    </row>
    <row r="130" spans="1:11" ht="17.25" thickBot="1">
      <c r="A130" s="32" t="s">
        <v>185</v>
      </c>
      <c r="B130" s="20">
        <v>2040</v>
      </c>
      <c r="C130" s="20">
        <v>38.299999999999997</v>
      </c>
      <c r="D130" s="26">
        <v>44105.522222222222</v>
      </c>
      <c r="E130" s="20">
        <v>299.99999972060323</v>
      </c>
      <c r="F130" s="20">
        <v>38.299999999999997</v>
      </c>
      <c r="G130" s="20">
        <v>0</v>
      </c>
      <c r="H130" s="20">
        <v>100</v>
      </c>
      <c r="I130" s="20">
        <v>0</v>
      </c>
      <c r="J130" s="20">
        <v>200</v>
      </c>
      <c r="K130" s="33" t="s">
        <v>32</v>
      </c>
    </row>
    <row r="131" spans="1:11" ht="17.25" thickBot="1">
      <c r="A131" s="34" t="s">
        <v>185</v>
      </c>
      <c r="B131" s="21">
        <v>2040</v>
      </c>
      <c r="C131" s="21">
        <v>38.299999999999997</v>
      </c>
      <c r="D131" s="27">
        <v>44105.525694444441</v>
      </c>
      <c r="E131" s="21">
        <v>599.99999944120646</v>
      </c>
      <c r="F131" s="21">
        <v>38.299999999999997</v>
      </c>
      <c r="G131" s="21">
        <v>0</v>
      </c>
      <c r="H131" s="21">
        <v>100</v>
      </c>
      <c r="I131" s="21">
        <v>0</v>
      </c>
      <c r="J131" s="21">
        <v>200</v>
      </c>
      <c r="K131" s="35" t="s">
        <v>32</v>
      </c>
    </row>
    <row r="132" spans="1:11" ht="17.25" thickBot="1">
      <c r="A132" s="32" t="s">
        <v>185</v>
      </c>
      <c r="B132" s="20">
        <v>2040</v>
      </c>
      <c r="C132" s="20">
        <v>38.299999999999997</v>
      </c>
      <c r="D132" s="26">
        <v>44105.529166666667</v>
      </c>
      <c r="E132" s="20">
        <v>899.99999979045242</v>
      </c>
      <c r="F132" s="20">
        <v>38.299999999999997</v>
      </c>
      <c r="G132" s="20">
        <v>0</v>
      </c>
      <c r="H132" s="20">
        <v>100</v>
      </c>
      <c r="I132" s="20">
        <v>0</v>
      </c>
      <c r="J132" s="20">
        <v>200</v>
      </c>
      <c r="K132" s="33" t="s">
        <v>32</v>
      </c>
    </row>
    <row r="133" spans="1:11" ht="17.25" thickBot="1">
      <c r="A133" s="34" t="s">
        <v>185</v>
      </c>
      <c r="B133" s="21">
        <v>2040</v>
      </c>
      <c r="C133" s="21">
        <v>38.299999999999997</v>
      </c>
      <c r="D133" s="27">
        <v>44105.539583333331</v>
      </c>
      <c r="E133" s="21">
        <v>1799.9999995809048</v>
      </c>
      <c r="F133" s="21">
        <v>38.299999999999997</v>
      </c>
      <c r="G133" s="21">
        <v>0</v>
      </c>
      <c r="H133" s="21">
        <v>100</v>
      </c>
      <c r="I133" s="21">
        <v>0</v>
      </c>
      <c r="J133" s="21">
        <v>200</v>
      </c>
      <c r="K133" s="35" t="s">
        <v>32</v>
      </c>
    </row>
    <row r="134" spans="1:11" ht="17.25" thickBot="1">
      <c r="A134" s="32" t="s">
        <v>185</v>
      </c>
      <c r="B134" s="20">
        <v>2040</v>
      </c>
      <c r="C134" s="20">
        <v>38.299999999999997</v>
      </c>
      <c r="D134" s="26">
        <v>44105.560416666667</v>
      </c>
      <c r="E134" s="20">
        <v>3599.9999997904524</v>
      </c>
      <c r="F134" s="20">
        <v>38.1</v>
      </c>
      <c r="G134" s="20">
        <v>0.19999999999999574</v>
      </c>
      <c r="H134" s="20">
        <v>99.477806788511757</v>
      </c>
      <c r="I134" s="20">
        <v>5.5555555558788126E-4</v>
      </c>
      <c r="J134" s="20">
        <v>201.04986876640419</v>
      </c>
      <c r="K134" s="33" t="s">
        <v>32</v>
      </c>
    </row>
    <row r="135" spans="1:11" ht="17.25" thickBot="1">
      <c r="A135" s="34" t="s">
        <v>185</v>
      </c>
      <c r="B135" s="21">
        <v>2040</v>
      </c>
      <c r="C135" s="21">
        <v>38.299999999999997</v>
      </c>
      <c r="D135" s="27">
        <v>44105.602083333331</v>
      </c>
      <c r="E135" s="21">
        <v>7199.9999995809048</v>
      </c>
      <c r="F135" s="21">
        <v>37.5</v>
      </c>
      <c r="G135" s="21">
        <v>0.79999999999999716</v>
      </c>
      <c r="H135" s="21">
        <v>97.911227154047012</v>
      </c>
      <c r="I135" s="21">
        <v>8.3333333338184168E-4</v>
      </c>
      <c r="J135" s="21">
        <v>204.26666666666665</v>
      </c>
      <c r="K135" s="35" t="s">
        <v>32</v>
      </c>
    </row>
    <row r="136" spans="1:11" ht="17.25" thickBot="1">
      <c r="A136" s="32" t="s">
        <v>185</v>
      </c>
      <c r="B136" s="20">
        <v>2040</v>
      </c>
      <c r="C136" s="20">
        <v>38.299999999999997</v>
      </c>
      <c r="D136" s="26">
        <v>44105.643750000003</v>
      </c>
      <c r="E136" s="20">
        <v>10800</v>
      </c>
      <c r="F136" s="20">
        <v>37.35</v>
      </c>
      <c r="G136" s="20">
        <v>0.94999999999999574</v>
      </c>
      <c r="H136" s="20">
        <v>97.519582245430826</v>
      </c>
      <c r="I136" s="20">
        <v>1.3888888888888756E-4</v>
      </c>
      <c r="J136" s="20">
        <v>205.08701472556891</v>
      </c>
      <c r="K136" s="33" t="s">
        <v>32</v>
      </c>
    </row>
    <row r="137" spans="1:11" ht="17.25" thickBot="1">
      <c r="A137" s="34" t="s">
        <v>185</v>
      </c>
      <c r="B137" s="21">
        <v>2040</v>
      </c>
      <c r="C137" s="21">
        <v>38.299999999999997</v>
      </c>
      <c r="D137" s="27">
        <v>44105.685416666667</v>
      </c>
      <c r="E137" s="21">
        <v>14399.999999790452</v>
      </c>
      <c r="F137" s="21">
        <v>37.1</v>
      </c>
      <c r="G137" s="21">
        <v>1.1999999999999957</v>
      </c>
      <c r="H137" s="21">
        <v>96.866840731070496</v>
      </c>
      <c r="I137" s="21">
        <v>1.736111111136375E-4</v>
      </c>
      <c r="J137" s="21">
        <v>206.46900269541777</v>
      </c>
      <c r="K137" s="35" t="s">
        <v>32</v>
      </c>
    </row>
    <row r="138" spans="1:11" ht="17.25" thickBot="1">
      <c r="A138" s="32" t="s">
        <v>185</v>
      </c>
      <c r="B138" s="20">
        <v>2040</v>
      </c>
      <c r="C138" s="20">
        <v>38.299999999999997</v>
      </c>
      <c r="D138" s="26">
        <v>44105.708333333336</v>
      </c>
      <c r="E138" s="20">
        <v>16379.99999995809</v>
      </c>
      <c r="F138" s="20">
        <v>37</v>
      </c>
      <c r="G138" s="20">
        <v>1.2999999999999972</v>
      </c>
      <c r="H138" s="20">
        <v>96.605744125326382</v>
      </c>
      <c r="I138" s="20">
        <v>6.1050061050218124E-5</v>
      </c>
      <c r="J138" s="20">
        <v>207.027027027027</v>
      </c>
      <c r="K138" s="33" t="s">
        <v>32</v>
      </c>
    </row>
    <row r="139" spans="1:11" ht="17.25" thickBot="1">
      <c r="A139" s="34" t="s">
        <v>185</v>
      </c>
      <c r="B139" s="21">
        <v>2040</v>
      </c>
      <c r="C139" s="21">
        <v>38.299999999999997</v>
      </c>
      <c r="D139" s="27">
        <v>44106.375</v>
      </c>
      <c r="E139" s="21">
        <v>73979.999999748543</v>
      </c>
      <c r="F139" s="21">
        <v>34.700000000000003</v>
      </c>
      <c r="G139" s="21">
        <v>3.5999999999999943</v>
      </c>
      <c r="H139" s="21">
        <v>90.600522193211503</v>
      </c>
      <c r="I139" s="21">
        <v>3.1089483644333802E-4</v>
      </c>
      <c r="J139" s="21">
        <v>220.74927953890486</v>
      </c>
      <c r="K139" s="35" t="s">
        <v>32</v>
      </c>
    </row>
    <row r="140" spans="1:11" ht="17.25" thickBot="1">
      <c r="A140" s="32" t="s">
        <v>185</v>
      </c>
      <c r="B140" s="20">
        <v>2040</v>
      </c>
      <c r="C140" s="20">
        <v>38.299999999999997</v>
      </c>
      <c r="D140" s="26">
        <v>44106.708333333336</v>
      </c>
      <c r="E140" s="20">
        <v>102779.99999995809</v>
      </c>
      <c r="F140" s="20">
        <v>34</v>
      </c>
      <c r="G140" s="20">
        <v>4.2999999999999972</v>
      </c>
      <c r="H140" s="20">
        <v>88.772845953002616</v>
      </c>
      <c r="I140" s="20">
        <v>6.8106635532232758E-5</v>
      </c>
      <c r="J140" s="20">
        <v>225.29411764705881</v>
      </c>
      <c r="K140" s="33" t="s">
        <v>32</v>
      </c>
    </row>
    <row r="141" spans="1:11" ht="17.25" thickBot="1">
      <c r="A141" s="34" t="s">
        <v>185</v>
      </c>
      <c r="B141" s="21">
        <v>2040</v>
      </c>
      <c r="C141" s="21">
        <v>38.299999999999997</v>
      </c>
      <c r="D141" s="27">
        <v>44109.375</v>
      </c>
      <c r="E141" s="21">
        <v>333179.99999974854</v>
      </c>
      <c r="F141" s="21">
        <v>30.1</v>
      </c>
      <c r="G141" s="21">
        <v>8.1999999999999957</v>
      </c>
      <c r="H141" s="21">
        <v>78.590078328981733</v>
      </c>
      <c r="I141" s="21">
        <v>1.1705384476868185E-4</v>
      </c>
      <c r="J141" s="21">
        <v>254.48504983388699</v>
      </c>
      <c r="K141" s="35" t="s">
        <v>32</v>
      </c>
    </row>
    <row r="142" spans="1:11" ht="17.25" thickBot="1">
      <c r="A142" s="32" t="s">
        <v>185</v>
      </c>
      <c r="B142" s="20">
        <v>2040</v>
      </c>
      <c r="C142" s="20">
        <v>38.299999999999997</v>
      </c>
      <c r="D142" s="26">
        <v>44110.375</v>
      </c>
      <c r="E142" s="20">
        <v>419579.99999974854</v>
      </c>
      <c r="F142" s="20">
        <v>29.2</v>
      </c>
      <c r="G142" s="20">
        <v>9.0999999999999979</v>
      </c>
      <c r="H142" s="20">
        <v>76.240208877284601</v>
      </c>
      <c r="I142" s="20">
        <v>2.1450021450034355E-5</v>
      </c>
      <c r="J142" s="20">
        <v>262.32876712328766</v>
      </c>
      <c r="K142" s="33" t="s">
        <v>32</v>
      </c>
    </row>
    <row r="143" spans="1:11" ht="17.25" thickBot="1">
      <c r="A143" s="34" t="s">
        <v>185</v>
      </c>
      <c r="B143" s="21">
        <v>2040</v>
      </c>
      <c r="C143" s="21">
        <v>38.299999999999997</v>
      </c>
      <c r="D143" s="27">
        <v>44111.385416666664</v>
      </c>
      <c r="E143" s="21">
        <v>506879.999999539</v>
      </c>
      <c r="F143" s="21">
        <v>28.4</v>
      </c>
      <c r="G143" s="21">
        <v>9.8999999999999986</v>
      </c>
      <c r="H143" s="21">
        <v>74.151436031331599</v>
      </c>
      <c r="I143" s="21">
        <v>1.5782828282842652E-5</v>
      </c>
      <c r="J143" s="21">
        <v>269.71830985915489</v>
      </c>
      <c r="K143" s="35" t="s">
        <v>32</v>
      </c>
    </row>
    <row r="144" spans="1:11" ht="17.25" thickBot="1">
      <c r="A144" s="47" t="s">
        <v>185</v>
      </c>
      <c r="B144" s="48">
        <v>2040</v>
      </c>
      <c r="C144" s="48">
        <v>38.299999999999997</v>
      </c>
      <c r="D144" s="49">
        <v>44112.364583333336</v>
      </c>
      <c r="E144" s="48">
        <v>591479.99999995809</v>
      </c>
      <c r="F144" s="48">
        <v>27.7</v>
      </c>
      <c r="G144" s="48">
        <v>10.599999999999998</v>
      </c>
      <c r="H144" s="48">
        <v>72.323759791122725</v>
      </c>
      <c r="I144" s="48">
        <v>1.1834719686211688E-5</v>
      </c>
      <c r="J144" s="48">
        <v>276.53429602888082</v>
      </c>
      <c r="K144" s="50" t="s">
        <v>32</v>
      </c>
    </row>
    <row r="146" spans="1:11" ht="17.25" thickBot="1"/>
    <row r="147" spans="1:11" ht="17.25" thickBot="1">
      <c r="A147" s="28" t="s">
        <v>205</v>
      </c>
      <c r="B147" s="29">
        <v>2</v>
      </c>
      <c r="C147" s="5"/>
      <c r="D147" s="5"/>
      <c r="E147" s="5"/>
      <c r="F147" s="5"/>
      <c r="G147" s="5"/>
      <c r="H147" s="5"/>
      <c r="I147" s="5"/>
      <c r="J147" s="5"/>
      <c r="K147" s="6"/>
    </row>
    <row r="148" spans="1:11" ht="17.25" thickBot="1">
      <c r="A148" s="30" t="s">
        <v>206</v>
      </c>
      <c r="B148" s="23">
        <v>44105.534722222219</v>
      </c>
      <c r="K148" s="7"/>
    </row>
    <row r="149" spans="1:11" ht="17.25" thickBot="1">
      <c r="A149" s="30" t="s">
        <v>207</v>
      </c>
      <c r="B149" s="20">
        <v>300</v>
      </c>
      <c r="K149" s="7"/>
    </row>
    <row r="150" spans="1:11" ht="17.25" thickBot="1">
      <c r="A150" s="8"/>
      <c r="K150" s="7"/>
    </row>
    <row r="151" spans="1:11" ht="17.25" thickBot="1">
      <c r="A151" s="30" t="s">
        <v>151</v>
      </c>
      <c r="B151" s="20">
        <v>1.4000000000000057</v>
      </c>
      <c r="K151" s="7"/>
    </row>
    <row r="152" spans="1:11" ht="17.25" thickBot="1">
      <c r="A152" s="30" t="s">
        <v>159</v>
      </c>
      <c r="B152" s="21">
        <v>300</v>
      </c>
      <c r="K152" s="7"/>
    </row>
    <row r="153" spans="1:11" ht="17.25" thickBot="1">
      <c r="A153" s="30" t="s">
        <v>158</v>
      </c>
      <c r="B153" s="20">
        <v>311.73184357541902</v>
      </c>
      <c r="K153" s="7"/>
    </row>
    <row r="154" spans="1:11" ht="17.25" thickBot="1">
      <c r="A154" s="30" t="s">
        <v>151</v>
      </c>
      <c r="B154" s="21">
        <v>1.4000000000000057</v>
      </c>
      <c r="K154" s="7"/>
    </row>
    <row r="155" spans="1:11" ht="17.25" thickBot="1">
      <c r="A155" s="8"/>
      <c r="K155" s="7"/>
    </row>
    <row r="156" spans="1:11" ht="17.25" thickBot="1">
      <c r="A156" s="30" t="s">
        <v>1</v>
      </c>
      <c r="B156" s="19" t="s">
        <v>147</v>
      </c>
      <c r="C156" s="19" t="s">
        <v>208</v>
      </c>
      <c r="D156" s="19" t="s">
        <v>209</v>
      </c>
      <c r="E156" s="19" t="s">
        <v>210</v>
      </c>
      <c r="F156" s="19" t="s">
        <v>211</v>
      </c>
      <c r="G156" s="19" t="s">
        <v>148</v>
      </c>
      <c r="H156" s="19" t="s">
        <v>149</v>
      </c>
      <c r="I156" s="19" t="s">
        <v>212</v>
      </c>
      <c r="J156" s="19" t="s">
        <v>213</v>
      </c>
      <c r="K156" s="31" t="s">
        <v>214</v>
      </c>
    </row>
    <row r="157" spans="1:11" ht="17.25" thickBot="1">
      <c r="A157" s="32" t="s">
        <v>186</v>
      </c>
      <c r="B157" s="20">
        <v>2010</v>
      </c>
      <c r="C157" s="20">
        <v>37.200000000000003</v>
      </c>
      <c r="D157" s="26">
        <v>44105.534722222219</v>
      </c>
      <c r="E157" s="20"/>
      <c r="F157" s="20">
        <v>37.200000000000003</v>
      </c>
      <c r="G157" s="20">
        <v>0</v>
      </c>
      <c r="H157" s="20"/>
      <c r="I157" s="20">
        <v>0</v>
      </c>
      <c r="J157" s="20">
        <v>300</v>
      </c>
      <c r="K157" s="33" t="s">
        <v>32</v>
      </c>
    </row>
    <row r="158" spans="1:11" ht="17.25" thickBot="1">
      <c r="A158" s="34" t="s">
        <v>186</v>
      </c>
      <c r="B158" s="21">
        <v>2010</v>
      </c>
      <c r="C158" s="21">
        <v>37.200000000000003</v>
      </c>
      <c r="D158" s="27">
        <v>44105.535416666666</v>
      </c>
      <c r="E158" s="21">
        <v>60.000000195577741</v>
      </c>
      <c r="F158" s="21">
        <v>37.200000000000003</v>
      </c>
      <c r="G158" s="21">
        <v>0</v>
      </c>
      <c r="H158" s="21">
        <v>100</v>
      </c>
      <c r="I158" s="21">
        <v>0</v>
      </c>
      <c r="J158" s="21">
        <v>300</v>
      </c>
      <c r="K158" s="35" t="s">
        <v>32</v>
      </c>
    </row>
    <row r="159" spans="1:11" ht="17.25" thickBot="1">
      <c r="A159" s="32" t="s">
        <v>186</v>
      </c>
      <c r="B159" s="20">
        <v>2010</v>
      </c>
      <c r="C159" s="20">
        <v>37.200000000000003</v>
      </c>
      <c r="D159" s="26">
        <v>44105.538194444445</v>
      </c>
      <c r="E159" s="20">
        <v>300.00000034924597</v>
      </c>
      <c r="F159" s="20">
        <v>37.200000000000003</v>
      </c>
      <c r="G159" s="20">
        <v>0</v>
      </c>
      <c r="H159" s="20">
        <v>100</v>
      </c>
      <c r="I159" s="20">
        <v>0</v>
      </c>
      <c r="J159" s="20">
        <v>300</v>
      </c>
      <c r="K159" s="33" t="s">
        <v>32</v>
      </c>
    </row>
    <row r="160" spans="1:11" ht="17.25" thickBot="1">
      <c r="A160" s="34" t="s">
        <v>186</v>
      </c>
      <c r="B160" s="21">
        <v>2010</v>
      </c>
      <c r="C160" s="21">
        <v>37.200000000000003</v>
      </c>
      <c r="D160" s="27">
        <v>44105.541666666664</v>
      </c>
      <c r="E160" s="21">
        <v>600.00000006984919</v>
      </c>
      <c r="F160" s="21">
        <v>37.200000000000003</v>
      </c>
      <c r="G160" s="21">
        <v>0</v>
      </c>
      <c r="H160" s="21">
        <v>100</v>
      </c>
      <c r="I160" s="21">
        <v>0</v>
      </c>
      <c r="J160" s="21">
        <v>300</v>
      </c>
      <c r="K160" s="35" t="s">
        <v>32</v>
      </c>
    </row>
    <row r="161" spans="1:11" ht="17.25" thickBot="1">
      <c r="A161" s="32" t="s">
        <v>186</v>
      </c>
      <c r="B161" s="20">
        <v>2010</v>
      </c>
      <c r="C161" s="20">
        <v>37.200000000000003</v>
      </c>
      <c r="D161" s="26">
        <v>44105.545138888891</v>
      </c>
      <c r="E161" s="20">
        <v>900.00000041909516</v>
      </c>
      <c r="F161" s="20">
        <v>37.200000000000003</v>
      </c>
      <c r="G161" s="20">
        <v>0</v>
      </c>
      <c r="H161" s="20">
        <v>100</v>
      </c>
      <c r="I161" s="20">
        <v>0</v>
      </c>
      <c r="J161" s="20">
        <v>300</v>
      </c>
      <c r="K161" s="33" t="s">
        <v>32</v>
      </c>
    </row>
    <row r="162" spans="1:11" ht="17.25" thickBot="1">
      <c r="A162" s="34" t="s">
        <v>186</v>
      </c>
      <c r="B162" s="21">
        <v>2010</v>
      </c>
      <c r="C162" s="21">
        <v>37.200000000000003</v>
      </c>
      <c r="D162" s="27">
        <v>44105.555555555555</v>
      </c>
      <c r="E162" s="21">
        <v>1800.0000002095476</v>
      </c>
      <c r="F162" s="21">
        <v>37.200000000000003</v>
      </c>
      <c r="G162" s="21">
        <v>0</v>
      </c>
      <c r="H162" s="21">
        <v>100</v>
      </c>
      <c r="I162" s="21">
        <v>0</v>
      </c>
      <c r="J162" s="21">
        <v>300</v>
      </c>
      <c r="K162" s="35" t="s">
        <v>32</v>
      </c>
    </row>
    <row r="163" spans="1:11" ht="17.25" thickBot="1">
      <c r="A163" s="32" t="s">
        <v>186</v>
      </c>
      <c r="B163" s="20">
        <v>2010</v>
      </c>
      <c r="C163" s="20">
        <v>37.200000000000003</v>
      </c>
      <c r="D163" s="26">
        <v>44105.576388888891</v>
      </c>
      <c r="E163" s="20">
        <v>3600.0000004190952</v>
      </c>
      <c r="F163" s="20">
        <v>37.200000000000003</v>
      </c>
      <c r="G163" s="20">
        <v>0</v>
      </c>
      <c r="H163" s="20">
        <v>100</v>
      </c>
      <c r="I163" s="20">
        <v>0</v>
      </c>
      <c r="J163" s="20">
        <v>300</v>
      </c>
      <c r="K163" s="33" t="s">
        <v>32</v>
      </c>
    </row>
    <row r="164" spans="1:11" ht="17.25" thickBot="1">
      <c r="A164" s="34" t="s">
        <v>186</v>
      </c>
      <c r="B164" s="21">
        <v>2010</v>
      </c>
      <c r="C164" s="21">
        <v>37.200000000000003</v>
      </c>
      <c r="D164" s="27">
        <v>44105.618055555555</v>
      </c>
      <c r="E164" s="21">
        <v>7200.0000002095476</v>
      </c>
      <c r="F164" s="21">
        <v>37.200000000000003</v>
      </c>
      <c r="G164" s="21">
        <v>0</v>
      </c>
      <c r="H164" s="21">
        <v>100</v>
      </c>
      <c r="I164" s="21">
        <v>0</v>
      </c>
      <c r="J164" s="21">
        <v>300</v>
      </c>
      <c r="K164" s="35" t="s">
        <v>32</v>
      </c>
    </row>
    <row r="165" spans="1:11" ht="17.25" thickBot="1">
      <c r="A165" s="32" t="s">
        <v>186</v>
      </c>
      <c r="B165" s="20">
        <v>2010</v>
      </c>
      <c r="C165" s="20">
        <v>37.200000000000003</v>
      </c>
      <c r="D165" s="26">
        <v>44105.659722222219</v>
      </c>
      <c r="E165" s="20">
        <v>10800</v>
      </c>
      <c r="F165" s="20">
        <v>37.200000000000003</v>
      </c>
      <c r="G165" s="20">
        <v>0</v>
      </c>
      <c r="H165" s="20">
        <v>100</v>
      </c>
      <c r="I165" s="20">
        <v>0</v>
      </c>
      <c r="J165" s="20">
        <v>300</v>
      </c>
      <c r="K165" s="33" t="s">
        <v>32</v>
      </c>
    </row>
    <row r="166" spans="1:11" ht="17.25" thickBot="1">
      <c r="A166" s="34" t="s">
        <v>186</v>
      </c>
      <c r="B166" s="21">
        <v>2010</v>
      </c>
      <c r="C166" s="21">
        <v>37.200000000000003</v>
      </c>
      <c r="D166" s="27">
        <v>44105.701388888891</v>
      </c>
      <c r="E166" s="21">
        <v>14400.000000419095</v>
      </c>
      <c r="F166" s="21">
        <v>37.200000000000003</v>
      </c>
      <c r="G166" s="21">
        <v>0</v>
      </c>
      <c r="H166" s="21">
        <v>100</v>
      </c>
      <c r="I166" s="21">
        <v>0</v>
      </c>
      <c r="J166" s="21">
        <v>300</v>
      </c>
      <c r="K166" s="35" t="s">
        <v>32</v>
      </c>
    </row>
    <row r="167" spans="1:11" ht="17.25" thickBot="1">
      <c r="A167" s="32" t="s">
        <v>186</v>
      </c>
      <c r="B167" s="20">
        <v>2010</v>
      </c>
      <c r="C167" s="20">
        <v>37.200000000000003</v>
      </c>
      <c r="D167" s="26">
        <v>44105.708333333336</v>
      </c>
      <c r="E167" s="20">
        <v>15000.000000488944</v>
      </c>
      <c r="F167" s="20">
        <v>37.200000000000003</v>
      </c>
      <c r="G167" s="20">
        <v>0</v>
      </c>
      <c r="H167" s="20">
        <v>100</v>
      </c>
      <c r="I167" s="20">
        <v>0</v>
      </c>
      <c r="J167" s="20">
        <v>300</v>
      </c>
      <c r="K167" s="33" t="s">
        <v>32</v>
      </c>
    </row>
    <row r="168" spans="1:11" ht="17.25" thickBot="1">
      <c r="A168" s="34" t="s">
        <v>186</v>
      </c>
      <c r="B168" s="21">
        <v>2010</v>
      </c>
      <c r="C168" s="21">
        <v>37.200000000000003</v>
      </c>
      <c r="D168" s="27">
        <v>44106.375</v>
      </c>
      <c r="E168" s="21">
        <v>72600.000000279397</v>
      </c>
      <c r="F168" s="21">
        <v>37.1</v>
      </c>
      <c r="G168" s="21">
        <v>0.10000000000000142</v>
      </c>
      <c r="H168" s="21">
        <v>99.731182795698928</v>
      </c>
      <c r="I168" s="21">
        <v>1.3774104683142779E-5</v>
      </c>
      <c r="J168" s="21">
        <v>300.80862533692721</v>
      </c>
      <c r="K168" s="35" t="s">
        <v>32</v>
      </c>
    </row>
    <row r="169" spans="1:11" ht="17.25" thickBot="1">
      <c r="A169" s="32" t="s">
        <v>186</v>
      </c>
      <c r="B169" s="20">
        <v>2010</v>
      </c>
      <c r="C169" s="20">
        <v>37.200000000000003</v>
      </c>
      <c r="D169" s="26">
        <v>44106.708333333336</v>
      </c>
      <c r="E169" s="20">
        <v>101400.00000048894</v>
      </c>
      <c r="F169" s="20">
        <v>37</v>
      </c>
      <c r="G169" s="20">
        <v>0.20000000000000284</v>
      </c>
      <c r="H169" s="20">
        <v>99.462365591397841</v>
      </c>
      <c r="I169" s="20">
        <v>9.8619329388086016E-6</v>
      </c>
      <c r="J169" s="20">
        <v>301.62162162162167</v>
      </c>
      <c r="K169" s="33" t="s">
        <v>32</v>
      </c>
    </row>
    <row r="170" spans="1:11" ht="17.25" thickBot="1">
      <c r="A170" s="34" t="s">
        <v>186</v>
      </c>
      <c r="B170" s="21">
        <v>2000</v>
      </c>
      <c r="C170" s="21">
        <v>37.200000000000003</v>
      </c>
      <c r="D170" s="27">
        <v>44109.375</v>
      </c>
      <c r="E170" s="21">
        <v>331800.0000002794</v>
      </c>
      <c r="F170" s="21">
        <v>36.4</v>
      </c>
      <c r="G170" s="21">
        <v>0.80000000000000426</v>
      </c>
      <c r="H170" s="21">
        <v>97.849462365591393</v>
      </c>
      <c r="I170" s="21">
        <v>1.808318264012948E-5</v>
      </c>
      <c r="J170" s="21">
        <v>306.59340659340666</v>
      </c>
      <c r="K170" s="35" t="s">
        <v>32</v>
      </c>
    </row>
    <row r="171" spans="1:11" ht="17.25" thickBot="1">
      <c r="A171" s="32" t="s">
        <v>186</v>
      </c>
      <c r="B171" s="20">
        <v>2000</v>
      </c>
      <c r="C171" s="20">
        <v>37.200000000000003</v>
      </c>
      <c r="D171" s="26">
        <v>44110.375</v>
      </c>
      <c r="E171" s="20">
        <v>418200.0000002794</v>
      </c>
      <c r="F171" s="20">
        <v>36.200000000000003</v>
      </c>
      <c r="G171" s="20">
        <v>1</v>
      </c>
      <c r="H171" s="20">
        <v>97.311827956989248</v>
      </c>
      <c r="I171" s="20">
        <v>4.7824007651808257E-6</v>
      </c>
      <c r="J171" s="20">
        <v>308.28729281767954</v>
      </c>
      <c r="K171" s="33" t="s">
        <v>32</v>
      </c>
    </row>
    <row r="172" spans="1:11" ht="17.25" thickBot="1">
      <c r="A172" s="34" t="s">
        <v>186</v>
      </c>
      <c r="B172" s="21">
        <v>2000</v>
      </c>
      <c r="C172" s="21">
        <v>37.200000000000003</v>
      </c>
      <c r="D172" s="27">
        <v>44111.385416666664</v>
      </c>
      <c r="E172" s="21">
        <v>505500.00000006985</v>
      </c>
      <c r="F172" s="21">
        <v>36</v>
      </c>
      <c r="G172" s="21">
        <v>1.2000000000000028</v>
      </c>
      <c r="H172" s="21">
        <v>96.774193548387089</v>
      </c>
      <c r="I172" s="21">
        <v>3.9564787339263144E-6</v>
      </c>
      <c r="J172" s="21">
        <v>310.00000000000006</v>
      </c>
      <c r="K172" s="35" t="s">
        <v>32</v>
      </c>
    </row>
    <row r="173" spans="1:11" ht="17.25" thickBot="1">
      <c r="A173" s="47" t="s">
        <v>186</v>
      </c>
      <c r="B173" s="48">
        <v>2000</v>
      </c>
      <c r="C173" s="48">
        <v>37.200000000000003</v>
      </c>
      <c r="D173" s="49">
        <v>44112.364583333336</v>
      </c>
      <c r="E173" s="48">
        <v>590100.00000048894</v>
      </c>
      <c r="F173" s="48">
        <v>35.799999999999997</v>
      </c>
      <c r="G173" s="48">
        <v>1.4000000000000057</v>
      </c>
      <c r="H173" s="48">
        <v>96.23655913978493</v>
      </c>
      <c r="I173" s="48">
        <v>3.389256058292444E-6</v>
      </c>
      <c r="J173" s="48">
        <v>311.73184357541902</v>
      </c>
      <c r="K173" s="50" t="s">
        <v>32</v>
      </c>
    </row>
    <row r="175" spans="1:11" ht="17.25" thickBot="1"/>
    <row r="176" spans="1:11" ht="17.25" thickBot="1">
      <c r="A176" s="28" t="s">
        <v>216</v>
      </c>
      <c r="B176" s="44" t="s">
        <v>167</v>
      </c>
      <c r="C176" s="44" t="s">
        <v>168</v>
      </c>
      <c r="D176" s="44" t="s">
        <v>169</v>
      </c>
      <c r="E176" s="44" t="s">
        <v>148</v>
      </c>
      <c r="F176" s="44" t="s">
        <v>170</v>
      </c>
      <c r="G176" s="45" t="s">
        <v>171</v>
      </c>
    </row>
    <row r="177" spans="1:7" ht="17.25" thickBot="1">
      <c r="A177" s="30" t="s">
        <v>172</v>
      </c>
      <c r="B177" s="20">
        <v>600.00000006984919</v>
      </c>
      <c r="C177" s="20">
        <v>15.915119363395224</v>
      </c>
      <c r="D177" s="20">
        <v>62.833333333333343</v>
      </c>
      <c r="E177" s="20">
        <v>31.700000000000003</v>
      </c>
      <c r="F177" s="20">
        <v>0.52833333327182719</v>
      </c>
      <c r="G177" s="33">
        <v>10</v>
      </c>
    </row>
    <row r="178" spans="1:7" ht="17.25" thickBot="1">
      <c r="A178" s="30" t="s">
        <v>173</v>
      </c>
      <c r="B178" s="21">
        <v>1799.9999995809048</v>
      </c>
      <c r="C178" s="21">
        <v>25.725593667546175</v>
      </c>
      <c r="D178" s="21">
        <v>77.743589743589737</v>
      </c>
      <c r="E178" s="21">
        <v>28.15</v>
      </c>
      <c r="F178" s="21">
        <v>0.15638888892530101</v>
      </c>
      <c r="G178" s="35">
        <v>20</v>
      </c>
    </row>
    <row r="179" spans="1:7" ht="17.25" thickBot="1">
      <c r="A179" s="30" t="s">
        <v>174</v>
      </c>
      <c r="B179" s="20">
        <v>3599.9999997904524</v>
      </c>
      <c r="C179" s="20">
        <v>48.663101604278076</v>
      </c>
      <c r="D179" s="20">
        <v>102.74725274725273</v>
      </c>
      <c r="E179" s="20">
        <v>19.2</v>
      </c>
      <c r="F179" s="20">
        <v>5.3333333336437742E-2</v>
      </c>
      <c r="G179" s="33">
        <v>50</v>
      </c>
    </row>
    <row r="180" spans="1:7" ht="17.25" thickBot="1">
      <c r="A180" s="30" t="s">
        <v>175</v>
      </c>
      <c r="B180" s="21">
        <v>7199.9999995809048</v>
      </c>
      <c r="C180" s="21">
        <v>59.416445623342163</v>
      </c>
      <c r="D180" s="21">
        <v>168.30357142857144</v>
      </c>
      <c r="E180" s="21">
        <v>15.300000000000004</v>
      </c>
      <c r="F180" s="21">
        <v>2.1250000001236922E-2</v>
      </c>
      <c r="G180" s="35">
        <v>100</v>
      </c>
    </row>
    <row r="181" spans="1:7" ht="17.25" thickBot="1">
      <c r="A181" s="30" t="s">
        <v>176</v>
      </c>
      <c r="B181" s="20"/>
      <c r="C181" s="20"/>
      <c r="D181" s="20"/>
      <c r="E181" s="20"/>
      <c r="F181" s="20"/>
      <c r="G181" s="33">
        <v>200</v>
      </c>
    </row>
    <row r="182" spans="1:7" ht="17.25" thickBot="1">
      <c r="A182" s="46" t="s">
        <v>177</v>
      </c>
      <c r="B182" s="37"/>
      <c r="C182" s="37"/>
      <c r="D182" s="37"/>
      <c r="E182" s="37"/>
      <c r="F182" s="37"/>
      <c r="G182" s="39">
        <v>300</v>
      </c>
    </row>
    <row r="192" spans="1:7">
      <c r="E192" s="22"/>
    </row>
  </sheetData>
  <phoneticPr fontId="7" type="noConversion"/>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30DE5-A0D4-4796-A690-56556B33D6A1}">
  <dimension ref="A1:K195"/>
  <sheetViews>
    <sheetView topLeftCell="B34" zoomScale="70" zoomScaleNormal="70" workbookViewId="0">
      <selection activeCell="A189" sqref="A189"/>
    </sheetView>
  </sheetViews>
  <sheetFormatPr defaultColWidth="9.140625" defaultRowHeight="16.5"/>
  <cols>
    <col min="1" max="1" width="33" style="4" bestFit="1" customWidth="1"/>
    <col min="2" max="2" width="18.5703125" style="4" bestFit="1" customWidth="1"/>
    <col min="3" max="3" width="30.140625" style="4" bestFit="1" customWidth="1"/>
    <col min="4" max="4" width="18.140625" style="4" bestFit="1" customWidth="1"/>
    <col min="5" max="5" width="35" style="4" bestFit="1" customWidth="1"/>
    <col min="6" max="6" width="39.28515625" style="4" bestFit="1" customWidth="1"/>
    <col min="7" max="7" width="35" style="4" bestFit="1" customWidth="1"/>
    <col min="8" max="8" width="46.7109375" style="4" bestFit="1" customWidth="1"/>
    <col min="9" max="9" width="28.140625" style="4" bestFit="1" customWidth="1"/>
    <col min="10" max="10" width="33.85546875" style="4" bestFit="1" customWidth="1"/>
    <col min="11" max="11" width="11.42578125" style="4" bestFit="1" customWidth="1"/>
    <col min="12" max="16384" width="9.140625" style="4"/>
  </cols>
  <sheetData>
    <row r="1" spans="1:11" ht="17.25" thickBot="1">
      <c r="A1" s="28" t="s">
        <v>205</v>
      </c>
      <c r="B1" s="29">
        <v>2</v>
      </c>
      <c r="C1" s="5"/>
      <c r="D1" s="5"/>
      <c r="E1" s="5"/>
      <c r="F1" s="5"/>
      <c r="G1" s="5"/>
      <c r="H1" s="5"/>
      <c r="I1" s="5"/>
      <c r="J1" s="5"/>
      <c r="K1" s="6"/>
    </row>
    <row r="2" spans="1:11" ht="17.25" thickBot="1">
      <c r="A2" s="30" t="s">
        <v>206</v>
      </c>
      <c r="B2" s="23">
        <v>44139.568749999999</v>
      </c>
      <c r="K2" s="7"/>
    </row>
    <row r="3" spans="1:11" ht="17.25" thickBot="1">
      <c r="A3" s="30" t="s">
        <v>207</v>
      </c>
      <c r="B3" s="20">
        <v>10</v>
      </c>
      <c r="K3" s="7"/>
    </row>
    <row r="4" spans="1:11" ht="17.25" thickBot="1">
      <c r="A4" s="8"/>
      <c r="K4" s="7"/>
    </row>
    <row r="5" spans="1:11" ht="17.25" thickBot="1">
      <c r="A5" s="30" t="s">
        <v>151</v>
      </c>
      <c r="B5" s="20">
        <v>37.799999999999997</v>
      </c>
      <c r="K5" s="7"/>
    </row>
    <row r="6" spans="1:11" ht="17.25" thickBot="1">
      <c r="A6" s="30" t="s">
        <v>154</v>
      </c>
      <c r="B6" s="21">
        <v>209.99999999999997</v>
      </c>
      <c r="K6" s="7"/>
    </row>
    <row r="7" spans="1:11" ht="17.25" thickBot="1">
      <c r="A7" s="30" t="s">
        <v>153</v>
      </c>
      <c r="B7" s="20">
        <v>328.69565217391306</v>
      </c>
      <c r="K7" s="7"/>
    </row>
    <row r="8" spans="1:11" ht="17.25" thickBot="1">
      <c r="A8" s="30" t="s">
        <v>151</v>
      </c>
      <c r="B8" s="21">
        <v>36.65</v>
      </c>
      <c r="K8" s="7"/>
    </row>
    <row r="9" spans="1:11" ht="17.25" thickBot="1">
      <c r="A9" s="8"/>
      <c r="K9" s="7"/>
    </row>
    <row r="10" spans="1:11" ht="17.25" thickBot="1">
      <c r="A10" s="30" t="s">
        <v>1</v>
      </c>
      <c r="B10" s="19" t="s">
        <v>147</v>
      </c>
      <c r="C10" s="19" t="s">
        <v>208</v>
      </c>
      <c r="D10" s="19" t="s">
        <v>209</v>
      </c>
      <c r="E10" s="19" t="s">
        <v>210</v>
      </c>
      <c r="F10" s="19" t="s">
        <v>211</v>
      </c>
      <c r="G10" s="19" t="s">
        <v>148</v>
      </c>
      <c r="H10" s="19" t="s">
        <v>149</v>
      </c>
      <c r="I10" s="19" t="s">
        <v>212</v>
      </c>
      <c r="J10" s="19" t="s">
        <v>213</v>
      </c>
      <c r="K10" s="31" t="s">
        <v>214</v>
      </c>
    </row>
    <row r="11" spans="1:11" ht="17.25" thickBot="1">
      <c r="A11" s="32" t="s">
        <v>200</v>
      </c>
      <c r="B11" s="20">
        <v>2000</v>
      </c>
      <c r="C11" s="20">
        <v>37.799999999999997</v>
      </c>
      <c r="D11" s="26">
        <v>44139.568749999999</v>
      </c>
      <c r="E11" s="20"/>
      <c r="F11" s="20">
        <v>37.799999999999997</v>
      </c>
      <c r="G11" s="20">
        <v>0</v>
      </c>
      <c r="H11" s="20"/>
      <c r="I11" s="20">
        <v>0</v>
      </c>
      <c r="J11" s="20">
        <v>10</v>
      </c>
      <c r="K11" s="33"/>
    </row>
    <row r="12" spans="1:11" ht="17.25" thickBot="1">
      <c r="A12" s="34" t="s">
        <v>200</v>
      </c>
      <c r="B12" s="21">
        <v>2000</v>
      </c>
      <c r="C12" s="21">
        <v>37.799999999999997</v>
      </c>
      <c r="D12" s="27">
        <v>44139.569444444445</v>
      </c>
      <c r="E12" s="21">
        <v>60.000000195577741</v>
      </c>
      <c r="F12" s="21">
        <v>36</v>
      </c>
      <c r="G12" s="21">
        <v>1.7999999999999972</v>
      </c>
      <c r="H12" s="21">
        <v>95.238095238095241</v>
      </c>
      <c r="I12" s="21">
        <v>0.29999999902211083</v>
      </c>
      <c r="J12" s="21">
        <v>10.499999999999998</v>
      </c>
      <c r="K12" s="35"/>
    </row>
    <row r="13" spans="1:11" ht="17.25" thickBot="1">
      <c r="A13" s="32" t="s">
        <v>200</v>
      </c>
      <c r="B13" s="20">
        <v>2000</v>
      </c>
      <c r="C13" s="20">
        <v>37.799999999999997</v>
      </c>
      <c r="D13" s="26">
        <v>44139.570833333331</v>
      </c>
      <c r="E13" s="20">
        <v>179.99999995809048</v>
      </c>
      <c r="F13" s="20">
        <v>34</v>
      </c>
      <c r="G13" s="20">
        <v>3.7999999999999972</v>
      </c>
      <c r="H13" s="20">
        <v>89.94708994708995</v>
      </c>
      <c r="I13" s="20">
        <v>0.11111111113698119</v>
      </c>
      <c r="J13" s="20">
        <v>11.117647058823527</v>
      </c>
      <c r="K13" s="33"/>
    </row>
    <row r="14" spans="1:11" ht="17.25" thickBot="1">
      <c r="A14" s="34" t="s">
        <v>200</v>
      </c>
      <c r="B14" s="21">
        <v>2000</v>
      </c>
      <c r="C14" s="21">
        <v>37.799999999999997</v>
      </c>
      <c r="D14" s="27">
        <v>44139.572916666664</v>
      </c>
      <c r="E14" s="21">
        <v>359.99999991618097</v>
      </c>
      <c r="F14" s="21">
        <v>14.5</v>
      </c>
      <c r="G14" s="21">
        <v>23.299999999999997</v>
      </c>
      <c r="H14" s="21">
        <v>38.359788359788361</v>
      </c>
      <c r="I14" s="21">
        <v>0.5416666667927833</v>
      </c>
      <c r="J14" s="21">
        <v>26.068965517241377</v>
      </c>
      <c r="K14" s="35"/>
    </row>
    <row r="15" spans="1:11" ht="17.25" thickBot="1">
      <c r="A15" s="32" t="s">
        <v>200</v>
      </c>
      <c r="B15" s="20">
        <v>2000</v>
      </c>
      <c r="C15" s="20">
        <v>37.799999999999997</v>
      </c>
      <c r="D15" s="26">
        <v>44139.573958333334</v>
      </c>
      <c r="E15" s="20">
        <v>450.00000020954758</v>
      </c>
      <c r="F15" s="20">
        <v>4.5</v>
      </c>
      <c r="G15" s="20">
        <v>33.299999999999997</v>
      </c>
      <c r="H15" s="20">
        <v>11.904761904761905</v>
      </c>
      <c r="I15" s="20">
        <v>0.22222222211874193</v>
      </c>
      <c r="J15" s="20">
        <v>83.999999999999986</v>
      </c>
      <c r="K15" s="33"/>
    </row>
    <row r="16" spans="1:11" ht="17.25" thickBot="1">
      <c r="A16" s="34" t="s">
        <v>200</v>
      </c>
      <c r="B16" s="21">
        <v>2000</v>
      </c>
      <c r="C16" s="21">
        <v>37.799999999999997</v>
      </c>
      <c r="D16" s="27">
        <v>44139.574999999997</v>
      </c>
      <c r="E16" s="21">
        <v>539.99999987427145</v>
      </c>
      <c r="F16" s="21">
        <v>2.7</v>
      </c>
      <c r="G16" s="21">
        <v>35.099999999999994</v>
      </c>
      <c r="H16" s="21">
        <v>7.1428571428571441</v>
      </c>
      <c r="I16" s="21">
        <v>3.3333333341094354E-2</v>
      </c>
      <c r="J16" s="21">
        <v>139.99999999999997</v>
      </c>
      <c r="K16" s="35"/>
    </row>
    <row r="17" spans="1:11" ht="17.25" thickBot="1">
      <c r="A17" s="32" t="s">
        <v>200</v>
      </c>
      <c r="B17" s="20">
        <v>2000</v>
      </c>
      <c r="C17" s="20">
        <v>37.799999999999997</v>
      </c>
      <c r="D17" s="26">
        <v>44139.575694444444</v>
      </c>
      <c r="E17" s="20">
        <v>600.00000006984919</v>
      </c>
      <c r="F17" s="20">
        <v>2.6</v>
      </c>
      <c r="G17" s="20">
        <v>35.199999999999996</v>
      </c>
      <c r="H17" s="20">
        <v>6.878306878306879</v>
      </c>
      <c r="I17" s="20">
        <v>1.6666666664726425E-3</v>
      </c>
      <c r="J17" s="20">
        <v>145.38461538461536</v>
      </c>
      <c r="K17" s="33"/>
    </row>
    <row r="18" spans="1:11" ht="17.25" thickBot="1">
      <c r="A18" s="34" t="s">
        <v>200</v>
      </c>
      <c r="B18" s="21">
        <v>2000</v>
      </c>
      <c r="C18" s="21">
        <v>37.799999999999997</v>
      </c>
      <c r="D18" s="27">
        <v>44139.57708333333</v>
      </c>
      <c r="E18" s="21">
        <v>719.99999983236194</v>
      </c>
      <c r="F18" s="21">
        <v>2.4</v>
      </c>
      <c r="G18" s="21">
        <v>35.4</v>
      </c>
      <c r="H18" s="21">
        <v>6.3492063492063489</v>
      </c>
      <c r="I18" s="21">
        <v>2.7777777784245322E-3</v>
      </c>
      <c r="J18" s="21">
        <v>157.5</v>
      </c>
      <c r="K18" s="35"/>
    </row>
    <row r="19" spans="1:11" ht="17.25" thickBot="1">
      <c r="A19" s="32" t="s">
        <v>200</v>
      </c>
      <c r="B19" s="20">
        <v>2000</v>
      </c>
      <c r="C19" s="20">
        <v>37.799999999999997</v>
      </c>
      <c r="D19" s="26">
        <v>44139.57916666667</v>
      </c>
      <c r="E19" s="20">
        <v>900.00000041909516</v>
      </c>
      <c r="F19" s="20">
        <v>2.4</v>
      </c>
      <c r="G19" s="20">
        <v>35.4</v>
      </c>
      <c r="H19" s="20">
        <v>6.3492063492063489</v>
      </c>
      <c r="I19" s="20">
        <v>0</v>
      </c>
      <c r="J19" s="20">
        <v>157.5</v>
      </c>
      <c r="K19" s="33"/>
    </row>
    <row r="20" spans="1:11" ht="17.25" thickBot="1">
      <c r="A20" s="34" t="s">
        <v>200</v>
      </c>
      <c r="B20" s="21">
        <v>2000</v>
      </c>
      <c r="C20" s="21">
        <v>37.799999999999997</v>
      </c>
      <c r="D20" s="27">
        <v>44139.582638888889</v>
      </c>
      <c r="E20" s="21">
        <v>1200.0000001396984</v>
      </c>
      <c r="F20" s="21">
        <v>2.1</v>
      </c>
      <c r="G20" s="21">
        <v>35.699999999999996</v>
      </c>
      <c r="H20" s="21">
        <v>5.5555555555555562</v>
      </c>
      <c r="I20" s="21">
        <v>2.4999999997089603E-3</v>
      </c>
      <c r="J20" s="21">
        <v>179.99999999999997</v>
      </c>
      <c r="K20" s="35"/>
    </row>
    <row r="21" spans="1:11" ht="17.25" thickBot="1">
      <c r="A21" s="32" t="s">
        <v>200</v>
      </c>
      <c r="B21" s="20">
        <v>2000</v>
      </c>
      <c r="C21" s="20">
        <v>37.799999999999997</v>
      </c>
      <c r="D21" s="26">
        <v>44139.601388888892</v>
      </c>
      <c r="E21" s="20">
        <v>2820.0000003911555</v>
      </c>
      <c r="F21" s="20">
        <v>2</v>
      </c>
      <c r="G21" s="20">
        <v>35.799999999999997</v>
      </c>
      <c r="H21" s="20">
        <v>5.2910052910052912</v>
      </c>
      <c r="I21" s="20">
        <v>3.5460992902882743E-4</v>
      </c>
      <c r="J21" s="20">
        <v>189</v>
      </c>
      <c r="K21" s="33"/>
    </row>
    <row r="22" spans="1:11" ht="17.25" thickBot="1">
      <c r="A22" s="34" t="s">
        <v>200</v>
      </c>
      <c r="B22" s="21">
        <v>2000</v>
      </c>
      <c r="C22" s="21">
        <v>37.799999999999997</v>
      </c>
      <c r="D22" s="27">
        <v>44139.61041666667</v>
      </c>
      <c r="E22" s="21">
        <v>3600.0000004190952</v>
      </c>
      <c r="F22" s="21">
        <v>2</v>
      </c>
      <c r="G22" s="21">
        <v>35.799999999999997</v>
      </c>
      <c r="H22" s="21">
        <v>5.2910052910052912</v>
      </c>
      <c r="I22" s="21"/>
      <c r="J22" s="21">
        <v>189</v>
      </c>
      <c r="K22" s="35"/>
    </row>
    <row r="23" spans="1:11" ht="17.25" thickBot="1">
      <c r="A23" s="32" t="s">
        <v>200</v>
      </c>
      <c r="B23" s="20">
        <v>2000</v>
      </c>
      <c r="C23" s="20">
        <v>37.799999999999997</v>
      </c>
      <c r="D23" s="26">
        <v>44139.654861111114</v>
      </c>
      <c r="E23" s="20">
        <v>7440.0000003632158</v>
      </c>
      <c r="F23" s="20">
        <v>1.8</v>
      </c>
      <c r="G23" s="20">
        <v>36</v>
      </c>
      <c r="H23" s="20">
        <v>4.7619047619047628</v>
      </c>
      <c r="I23" s="20">
        <v>2.6881720428795176E-4</v>
      </c>
      <c r="J23" s="20">
        <v>209.99999999999997</v>
      </c>
      <c r="K23" s="33"/>
    </row>
    <row r="24" spans="1:11" ht="17.25" thickBot="1">
      <c r="A24" s="34" t="s">
        <v>200</v>
      </c>
      <c r="B24" s="21">
        <v>2000</v>
      </c>
      <c r="C24" s="21">
        <v>37.799999999999997</v>
      </c>
      <c r="D24" s="27">
        <v>44139.696527777778</v>
      </c>
      <c r="E24" s="21">
        <v>11040.000000153668</v>
      </c>
      <c r="F24" s="21">
        <v>1.8</v>
      </c>
      <c r="G24" s="21">
        <v>36</v>
      </c>
      <c r="H24" s="21">
        <v>4.7619047619047628</v>
      </c>
      <c r="I24" s="21">
        <v>0</v>
      </c>
      <c r="J24" s="21">
        <v>209.99999999999997</v>
      </c>
      <c r="K24" s="35"/>
    </row>
    <row r="25" spans="1:11" ht="17.25" thickBot="1">
      <c r="A25" s="32" t="s">
        <v>200</v>
      </c>
      <c r="B25" s="20">
        <v>2000</v>
      </c>
      <c r="C25" s="20">
        <v>37.799999999999997</v>
      </c>
      <c r="D25" s="26">
        <v>44140.354166666664</v>
      </c>
      <c r="E25" s="20">
        <v>67859.999999916181</v>
      </c>
      <c r="F25" s="20">
        <v>1.7</v>
      </c>
      <c r="G25" s="20">
        <v>36.099999999999994</v>
      </c>
      <c r="H25" s="20">
        <v>4.4973544973544977</v>
      </c>
      <c r="I25" s="20">
        <v>1.4736221632791571E-5</v>
      </c>
      <c r="J25" s="20">
        <v>222.35294117647058</v>
      </c>
      <c r="K25" s="33"/>
    </row>
    <row r="26" spans="1:11" ht="17.25" thickBot="1">
      <c r="A26" s="34" t="s">
        <v>200</v>
      </c>
      <c r="B26" s="21">
        <v>2000</v>
      </c>
      <c r="C26" s="21">
        <v>37.799999999999997</v>
      </c>
      <c r="D26" s="27">
        <v>44141.395833333336</v>
      </c>
      <c r="E26" s="21">
        <v>157860.00000033528</v>
      </c>
      <c r="F26" s="21">
        <v>1.6</v>
      </c>
      <c r="G26" s="21">
        <v>36.199999999999996</v>
      </c>
      <c r="H26" s="21">
        <v>4.2328042328042335</v>
      </c>
      <c r="I26" s="21">
        <v>6.3347269732539896E-6</v>
      </c>
      <c r="J26" s="21">
        <v>236.24999999999997</v>
      </c>
      <c r="K26" s="35"/>
    </row>
    <row r="27" spans="1:11" ht="17.25" thickBot="1">
      <c r="A27" s="32" t="s">
        <v>200</v>
      </c>
      <c r="B27" s="20">
        <v>2000</v>
      </c>
      <c r="C27" s="20">
        <v>37.799999999999997</v>
      </c>
      <c r="D27" s="26">
        <v>44144.385416666664</v>
      </c>
      <c r="E27" s="20">
        <v>416159.99999991618</v>
      </c>
      <c r="F27" s="20">
        <v>1.2</v>
      </c>
      <c r="G27" s="20">
        <v>36.599999999999994</v>
      </c>
      <c r="H27" s="20">
        <v>3.1746031746031744</v>
      </c>
      <c r="I27" s="20">
        <v>9.6116878123817942E-6</v>
      </c>
      <c r="J27" s="20">
        <v>315</v>
      </c>
      <c r="K27" s="33"/>
    </row>
    <row r="28" spans="1:11" ht="17.25" thickBot="1">
      <c r="A28" s="34" t="s">
        <v>200</v>
      </c>
      <c r="B28" s="21">
        <v>2000</v>
      </c>
      <c r="C28" s="21">
        <v>37.799999999999997</v>
      </c>
      <c r="D28" s="27">
        <v>44145.375</v>
      </c>
      <c r="E28" s="21">
        <v>501660.00000012573</v>
      </c>
      <c r="F28" s="21">
        <v>1.2</v>
      </c>
      <c r="G28" s="21">
        <v>36.599999999999994</v>
      </c>
      <c r="H28" s="21">
        <v>3.1746031746031744</v>
      </c>
      <c r="I28" s="21">
        <v>0</v>
      </c>
      <c r="J28" s="21">
        <v>315</v>
      </c>
      <c r="K28" s="35"/>
    </row>
    <row r="29" spans="1:11" ht="17.25" thickBot="1">
      <c r="A29" s="47" t="s">
        <v>200</v>
      </c>
      <c r="B29" s="48">
        <v>2000</v>
      </c>
      <c r="C29" s="48">
        <v>37.799999999999997</v>
      </c>
      <c r="D29" s="49">
        <v>44146.354166666664</v>
      </c>
      <c r="E29" s="48">
        <v>586259.99999991618</v>
      </c>
      <c r="F29" s="48">
        <v>1.1499999999999999</v>
      </c>
      <c r="G29" s="48">
        <v>36.65</v>
      </c>
      <c r="H29" s="48">
        <v>3.0423280423280423</v>
      </c>
      <c r="I29" s="48">
        <v>8.528639170335208E-7</v>
      </c>
      <c r="J29" s="48">
        <v>328.69565217391306</v>
      </c>
      <c r="K29" s="50" t="s">
        <v>32</v>
      </c>
    </row>
    <row r="31" spans="1:11" ht="17.25" thickBot="1"/>
    <row r="32" spans="1:11" ht="17.25" thickBot="1">
      <c r="A32" s="28" t="s">
        <v>205</v>
      </c>
      <c r="B32" s="29">
        <v>2</v>
      </c>
      <c r="C32" s="5"/>
      <c r="D32" s="5"/>
      <c r="E32" s="5"/>
      <c r="F32" s="5"/>
      <c r="G32" s="5"/>
      <c r="H32" s="5"/>
      <c r="I32" s="5"/>
      <c r="J32" s="5"/>
      <c r="K32" s="6"/>
    </row>
    <row r="33" spans="1:11" ht="17.25" thickBot="1">
      <c r="A33" s="30" t="s">
        <v>206</v>
      </c>
      <c r="B33" s="23">
        <v>44105.50277777778</v>
      </c>
      <c r="K33" s="7"/>
    </row>
    <row r="34" spans="1:11" ht="17.25" thickBot="1">
      <c r="A34" s="30" t="s">
        <v>207</v>
      </c>
      <c r="B34" s="20">
        <v>20</v>
      </c>
      <c r="K34" s="7"/>
    </row>
    <row r="35" spans="1:11" ht="17.25" thickBot="1">
      <c r="A35" s="8"/>
      <c r="K35" s="7"/>
    </row>
    <row r="36" spans="1:11" ht="17.25" thickBot="1">
      <c r="A36" s="30" t="s">
        <v>151</v>
      </c>
      <c r="B36" s="20">
        <v>35.700000000000003</v>
      </c>
      <c r="K36" s="7"/>
    </row>
    <row r="37" spans="1:11" ht="17.25" thickBot="1">
      <c r="A37" s="30" t="s">
        <v>159</v>
      </c>
      <c r="B37" s="21">
        <v>90.843373493975889</v>
      </c>
      <c r="K37" s="7"/>
    </row>
    <row r="38" spans="1:11" ht="17.25" thickBot="1">
      <c r="A38" s="30" t="s">
        <v>158</v>
      </c>
      <c r="B38" s="20">
        <v>215.42857142857144</v>
      </c>
      <c r="K38" s="7"/>
    </row>
    <row r="39" spans="1:11" ht="17.25" thickBot="1">
      <c r="A39" s="30" t="s">
        <v>151</v>
      </c>
      <c r="B39" s="21">
        <v>35.1</v>
      </c>
      <c r="K39" s="7"/>
    </row>
    <row r="40" spans="1:11" ht="17.25" thickBot="1">
      <c r="A40" s="8"/>
      <c r="K40" s="7"/>
    </row>
    <row r="41" spans="1:11" ht="17.25" thickBot="1">
      <c r="A41" s="30" t="s">
        <v>1</v>
      </c>
      <c r="B41" s="19" t="s">
        <v>147</v>
      </c>
      <c r="C41" s="19" t="s">
        <v>208</v>
      </c>
      <c r="D41" s="19" t="s">
        <v>209</v>
      </c>
      <c r="E41" s="19" t="s">
        <v>210</v>
      </c>
      <c r="F41" s="19" t="s">
        <v>211</v>
      </c>
      <c r="G41" s="19" t="s">
        <v>148</v>
      </c>
      <c r="H41" s="19" t="s">
        <v>149</v>
      </c>
      <c r="I41" s="19" t="s">
        <v>212</v>
      </c>
      <c r="J41" s="19" t="s">
        <v>213</v>
      </c>
      <c r="K41" s="31" t="s">
        <v>214</v>
      </c>
    </row>
    <row r="42" spans="1:11" ht="17.25" thickBot="1">
      <c r="A42" s="32" t="s">
        <v>189</v>
      </c>
      <c r="B42" s="20">
        <v>2000</v>
      </c>
      <c r="C42" s="20">
        <v>37.700000000000003</v>
      </c>
      <c r="D42" s="26">
        <v>44139.557638888888</v>
      </c>
      <c r="E42" s="20"/>
      <c r="F42" s="20">
        <v>37.700000000000003</v>
      </c>
      <c r="G42" s="20">
        <v>0</v>
      </c>
      <c r="H42" s="20"/>
      <c r="I42" s="20">
        <v>0</v>
      </c>
      <c r="J42" s="20">
        <v>20</v>
      </c>
      <c r="K42" s="33" t="s">
        <v>32</v>
      </c>
    </row>
    <row r="43" spans="1:11" ht="17.25" thickBot="1">
      <c r="A43" s="34" t="s">
        <v>189</v>
      </c>
      <c r="B43" s="21">
        <v>2000</v>
      </c>
      <c r="C43" s="21">
        <v>37.700000000000003</v>
      </c>
      <c r="D43" s="27">
        <v>44139.558333333334</v>
      </c>
      <c r="E43" s="21">
        <v>60.000000195577741</v>
      </c>
      <c r="F43" s="21">
        <v>36.5</v>
      </c>
      <c r="G43" s="21">
        <v>1.2000000000000028</v>
      </c>
      <c r="H43" s="21">
        <v>96.816976127320956</v>
      </c>
      <c r="I43" s="21">
        <v>0.19999999934807466</v>
      </c>
      <c r="J43" s="21">
        <v>20.657534246575345</v>
      </c>
      <c r="K43" s="35" t="s">
        <v>32</v>
      </c>
    </row>
    <row r="44" spans="1:11" ht="17.25" thickBot="1">
      <c r="A44" s="32" t="s">
        <v>189</v>
      </c>
      <c r="B44" s="20">
        <v>2000</v>
      </c>
      <c r="C44" s="20">
        <v>37.700000000000003</v>
      </c>
      <c r="D44" s="26">
        <v>44139.559027777781</v>
      </c>
      <c r="E44" s="20">
        <v>120.00000039115548</v>
      </c>
      <c r="F44" s="20">
        <v>35.799999999999997</v>
      </c>
      <c r="G44" s="20">
        <v>1.9000000000000057</v>
      </c>
      <c r="H44" s="20">
        <v>94.960212201591503</v>
      </c>
      <c r="I44" s="20">
        <v>5.8333333143188545E-2</v>
      </c>
      <c r="J44" s="20">
        <v>21.061452513966486</v>
      </c>
      <c r="K44" s="33" t="s">
        <v>32</v>
      </c>
    </row>
    <row r="45" spans="1:11" ht="17.25" thickBot="1">
      <c r="A45" s="34" t="s">
        <v>189</v>
      </c>
      <c r="B45" s="21">
        <v>2000</v>
      </c>
      <c r="C45" s="21">
        <v>37.700000000000003</v>
      </c>
      <c r="D45" s="27">
        <v>44139.560069444444</v>
      </c>
      <c r="E45" s="21">
        <v>210.00000005587935</v>
      </c>
      <c r="F45" s="21">
        <v>26</v>
      </c>
      <c r="G45" s="21">
        <v>11.700000000000003</v>
      </c>
      <c r="H45" s="21">
        <v>68.965517241379303</v>
      </c>
      <c r="I45" s="21">
        <v>0.46666666654249017</v>
      </c>
      <c r="J45" s="21">
        <v>29.000000000000004</v>
      </c>
      <c r="K45" s="35" t="s">
        <v>32</v>
      </c>
    </row>
    <row r="46" spans="1:11" ht="17.25" thickBot="1">
      <c r="A46" s="32" t="s">
        <v>189</v>
      </c>
      <c r="B46" s="20">
        <v>2000</v>
      </c>
      <c r="C46" s="20">
        <v>37.700000000000003</v>
      </c>
      <c r="D46" s="26">
        <v>44139.561111111114</v>
      </c>
      <c r="E46" s="20">
        <v>300.00000034924597</v>
      </c>
      <c r="F46" s="20">
        <v>20.5</v>
      </c>
      <c r="G46" s="20">
        <v>17.200000000000003</v>
      </c>
      <c r="H46" s="20">
        <v>54.37665782493368</v>
      </c>
      <c r="I46" s="20">
        <v>0.18333333311990524</v>
      </c>
      <c r="J46" s="20">
        <v>36.780487804878049</v>
      </c>
      <c r="K46" s="33" t="s">
        <v>32</v>
      </c>
    </row>
    <row r="47" spans="1:11" ht="17.25" thickBot="1">
      <c r="A47" s="34" t="s">
        <v>189</v>
      </c>
      <c r="B47" s="21">
        <v>2000</v>
      </c>
      <c r="C47" s="21">
        <v>37.700000000000003</v>
      </c>
      <c r="D47" s="27">
        <v>44139.561805555553</v>
      </c>
      <c r="E47" s="21">
        <v>359.99999991618097</v>
      </c>
      <c r="F47" s="21">
        <v>16.5</v>
      </c>
      <c r="G47" s="21">
        <v>21.200000000000003</v>
      </c>
      <c r="H47" s="21">
        <v>43.766578249336867</v>
      </c>
      <c r="I47" s="21">
        <v>0.11111111113698119</v>
      </c>
      <c r="J47" s="21">
        <v>45.696969696969703</v>
      </c>
      <c r="K47" s="35" t="s">
        <v>32</v>
      </c>
    </row>
    <row r="48" spans="1:11" ht="17.25" thickBot="1">
      <c r="A48" s="32" t="s">
        <v>189</v>
      </c>
      <c r="B48" s="20">
        <v>2000</v>
      </c>
      <c r="C48" s="20">
        <v>37.700000000000003</v>
      </c>
      <c r="D48" s="26">
        <v>44139.5625</v>
      </c>
      <c r="E48" s="20">
        <v>420.00000011175871</v>
      </c>
      <c r="F48" s="20">
        <v>12.5</v>
      </c>
      <c r="G48" s="20">
        <v>25.200000000000003</v>
      </c>
      <c r="H48" s="20">
        <v>33.156498673740046</v>
      </c>
      <c r="I48" s="20">
        <v>9.5238095212753129E-2</v>
      </c>
      <c r="J48" s="20">
        <v>60.32</v>
      </c>
      <c r="K48" s="33" t="s">
        <v>32</v>
      </c>
    </row>
    <row r="49" spans="1:11" ht="17.25" thickBot="1">
      <c r="A49" s="34" t="s">
        <v>189</v>
      </c>
      <c r="B49" s="21">
        <v>2000</v>
      </c>
      <c r="C49" s="21">
        <v>37.700000000000003</v>
      </c>
      <c r="D49" s="27">
        <v>44139.563194444447</v>
      </c>
      <c r="E49" s="21">
        <v>480.00000030733645</v>
      </c>
      <c r="F49" s="21">
        <v>10.3</v>
      </c>
      <c r="G49" s="21">
        <v>27.400000000000002</v>
      </c>
      <c r="H49" s="21">
        <v>27.320954907161806</v>
      </c>
      <c r="I49" s="21">
        <v>4.5833333303986958E-2</v>
      </c>
      <c r="J49" s="21">
        <v>73.203883495145632</v>
      </c>
      <c r="K49" s="35" t="s">
        <v>32</v>
      </c>
    </row>
    <row r="50" spans="1:11" ht="17.25" thickBot="1">
      <c r="A50" s="32" t="s">
        <v>189</v>
      </c>
      <c r="B50" s="20">
        <v>2000</v>
      </c>
      <c r="C50" s="20">
        <v>37.700000000000003</v>
      </c>
      <c r="D50" s="26">
        <v>44139.563888888886</v>
      </c>
      <c r="E50" s="20">
        <v>539.99999987427145</v>
      </c>
      <c r="F50" s="20">
        <v>8.3000000000000007</v>
      </c>
      <c r="G50" s="20">
        <v>29.400000000000002</v>
      </c>
      <c r="H50" s="20">
        <v>22.015915119363395</v>
      </c>
      <c r="I50" s="20">
        <v>3.7037037045660394E-2</v>
      </c>
      <c r="J50" s="20">
        <v>90.843373493975889</v>
      </c>
      <c r="K50" s="33" t="s">
        <v>32</v>
      </c>
    </row>
    <row r="51" spans="1:11" ht="17.25" thickBot="1">
      <c r="A51" s="34" t="s">
        <v>189</v>
      </c>
      <c r="B51" s="21">
        <v>2000</v>
      </c>
      <c r="C51" s="21">
        <v>37.700000000000003</v>
      </c>
      <c r="D51" s="27">
        <v>44139.564583333333</v>
      </c>
      <c r="E51" s="21">
        <v>600.00000006984919</v>
      </c>
      <c r="F51" s="21">
        <v>7.2</v>
      </c>
      <c r="G51" s="21">
        <v>30.500000000000004</v>
      </c>
      <c r="H51" s="21">
        <v>19.098143236074268</v>
      </c>
      <c r="I51" s="21">
        <v>1.8333333331199061E-2</v>
      </c>
      <c r="J51" s="21">
        <v>104.72222222222223</v>
      </c>
      <c r="K51" s="35" t="s">
        <v>32</v>
      </c>
    </row>
    <row r="52" spans="1:11" ht="17.25" thickBot="1">
      <c r="A52" s="32" t="s">
        <v>189</v>
      </c>
      <c r="B52" s="20">
        <v>2000</v>
      </c>
      <c r="C52" s="20">
        <v>37.700000000000003</v>
      </c>
      <c r="D52" s="26">
        <v>44139.566666666666</v>
      </c>
      <c r="E52" s="20">
        <v>780.00000002793968</v>
      </c>
      <c r="F52" s="20">
        <v>6.1</v>
      </c>
      <c r="G52" s="20">
        <v>31.6</v>
      </c>
      <c r="H52" s="20">
        <v>16.180371352785144</v>
      </c>
      <c r="I52" s="20">
        <v>1.4102564102058955E-2</v>
      </c>
      <c r="J52" s="20">
        <v>123.60655737704919</v>
      </c>
      <c r="K52" s="33" t="s">
        <v>32</v>
      </c>
    </row>
    <row r="53" spans="1:11" ht="17.25" thickBot="1">
      <c r="A53" s="34" t="s">
        <v>189</v>
      </c>
      <c r="B53" s="21">
        <v>2000</v>
      </c>
      <c r="C53" s="21">
        <v>37.700000000000003</v>
      </c>
      <c r="D53" s="27">
        <v>44139.568055555559</v>
      </c>
      <c r="E53" s="21">
        <v>900.00000041909516</v>
      </c>
      <c r="F53" s="21">
        <v>5.7</v>
      </c>
      <c r="G53" s="21">
        <v>32</v>
      </c>
      <c r="H53" s="21">
        <v>15.119363395225463</v>
      </c>
      <c r="I53" s="21">
        <v>4.4444444423748326E-3</v>
      </c>
      <c r="J53" s="21">
        <v>132.28070175438597</v>
      </c>
      <c r="K53" s="35" t="s">
        <v>32</v>
      </c>
    </row>
    <row r="54" spans="1:11" ht="17.25" thickBot="1">
      <c r="A54" s="32" t="s">
        <v>189</v>
      </c>
      <c r="B54" s="20">
        <v>2000</v>
      </c>
      <c r="C54" s="20">
        <v>37.700000000000003</v>
      </c>
      <c r="D54" s="26">
        <v>44139.576388888891</v>
      </c>
      <c r="E54" s="20">
        <v>1620.0000002514571</v>
      </c>
      <c r="F54" s="20">
        <v>4.5999999999999996</v>
      </c>
      <c r="G54" s="20">
        <v>33.1</v>
      </c>
      <c r="H54" s="20">
        <v>12.201591511936339</v>
      </c>
      <c r="I54" s="20">
        <v>6.790123455736161E-3</v>
      </c>
      <c r="J54" s="20">
        <v>163.9130434782609</v>
      </c>
      <c r="K54" s="33" t="s">
        <v>32</v>
      </c>
    </row>
    <row r="55" spans="1:11" ht="17.25" thickBot="1">
      <c r="A55" s="34" t="s">
        <v>189</v>
      </c>
      <c r="B55" s="21">
        <v>2000</v>
      </c>
      <c r="C55" s="21">
        <v>37.700000000000003</v>
      </c>
      <c r="D55" s="27">
        <v>44139.578472222223</v>
      </c>
      <c r="E55" s="21">
        <v>1800.0000002095476</v>
      </c>
      <c r="F55" s="21">
        <v>4.5</v>
      </c>
      <c r="G55" s="21">
        <v>33.200000000000003</v>
      </c>
      <c r="H55" s="21">
        <v>11.936339522546419</v>
      </c>
      <c r="I55" s="21">
        <v>5.5555555549087845E-4</v>
      </c>
      <c r="J55" s="21">
        <v>167.55555555555557</v>
      </c>
      <c r="K55" s="35" t="s">
        <v>32</v>
      </c>
    </row>
    <row r="56" spans="1:11" ht="17.25" thickBot="1">
      <c r="A56" s="32" t="s">
        <v>189</v>
      </c>
      <c r="B56" s="20">
        <v>2000</v>
      </c>
      <c r="C56" s="20">
        <v>37.700000000000003</v>
      </c>
      <c r="D56" s="26">
        <v>44139.599305555559</v>
      </c>
      <c r="E56" s="20">
        <v>3600.0000004190952</v>
      </c>
      <c r="F56" s="20">
        <v>3.7</v>
      </c>
      <c r="G56" s="20">
        <v>34</v>
      </c>
      <c r="H56" s="20">
        <v>9.8143236074270561</v>
      </c>
      <c r="I56" s="20">
        <v>2.2222222219635212E-3</v>
      </c>
      <c r="J56" s="20">
        <v>203.7837837837838</v>
      </c>
      <c r="K56" s="33" t="s">
        <v>32</v>
      </c>
    </row>
    <row r="57" spans="1:11" ht="17.25" thickBot="1">
      <c r="A57" s="34" t="s">
        <v>189</v>
      </c>
      <c r="B57" s="21">
        <v>2000</v>
      </c>
      <c r="C57" s="21">
        <v>37.700000000000003</v>
      </c>
      <c r="D57" s="27">
        <v>44139.613194444442</v>
      </c>
      <c r="E57" s="21">
        <v>4799.9999999301508</v>
      </c>
      <c r="F57" s="21">
        <v>3.5</v>
      </c>
      <c r="G57" s="21">
        <v>34.200000000000003</v>
      </c>
      <c r="H57" s="21">
        <v>9.2838196286472137</v>
      </c>
      <c r="I57" s="21">
        <v>4.1666666667273031E-4</v>
      </c>
      <c r="J57" s="21">
        <v>215.42857142857144</v>
      </c>
      <c r="K57" s="35" t="s">
        <v>32</v>
      </c>
    </row>
    <row r="58" spans="1:11" ht="17.25" thickBot="1">
      <c r="A58" s="32" t="s">
        <v>189</v>
      </c>
      <c r="B58" s="20">
        <v>2000</v>
      </c>
      <c r="C58" s="20">
        <v>37.700000000000003</v>
      </c>
      <c r="D58" s="26">
        <v>44139.654861111114</v>
      </c>
      <c r="E58" s="20">
        <v>8400.000000349246</v>
      </c>
      <c r="F58" s="20">
        <v>3.2</v>
      </c>
      <c r="G58" s="20">
        <v>34.5</v>
      </c>
      <c r="H58" s="20">
        <v>8.4880636604774526</v>
      </c>
      <c r="I58" s="20">
        <v>3.5714285712800802E-4</v>
      </c>
      <c r="J58" s="20">
        <v>235.625</v>
      </c>
      <c r="K58" s="33" t="s">
        <v>32</v>
      </c>
    </row>
    <row r="59" spans="1:11" ht="17.25" thickBot="1">
      <c r="A59" s="34" t="s">
        <v>189</v>
      </c>
      <c r="B59" s="21">
        <v>2000</v>
      </c>
      <c r="C59" s="21">
        <v>37.700000000000003</v>
      </c>
      <c r="D59" s="27">
        <v>44139.696527777778</v>
      </c>
      <c r="E59" s="21">
        <v>12000.000000139698</v>
      </c>
      <c r="F59" s="21">
        <v>2.9</v>
      </c>
      <c r="G59" s="21">
        <v>34.800000000000004</v>
      </c>
      <c r="H59" s="21">
        <v>7.6923076923076916</v>
      </c>
      <c r="I59" s="21">
        <v>2.4999999999708984E-4</v>
      </c>
      <c r="J59" s="21">
        <v>260.00000000000006</v>
      </c>
      <c r="K59" s="35" t="s">
        <v>32</v>
      </c>
    </row>
    <row r="60" spans="1:11" ht="17.25" thickBot="1">
      <c r="A60" s="32" t="s">
        <v>189</v>
      </c>
      <c r="B60" s="20">
        <v>2000</v>
      </c>
      <c r="C60" s="20">
        <v>37.700000000000003</v>
      </c>
      <c r="D60" s="26">
        <v>44140.354166666664</v>
      </c>
      <c r="E60" s="20">
        <v>68819.999999902211</v>
      </c>
      <c r="F60" s="20">
        <v>2.6</v>
      </c>
      <c r="G60" s="20">
        <v>35.1</v>
      </c>
      <c r="H60" s="20">
        <v>6.8965517241379306</v>
      </c>
      <c r="I60" s="20">
        <v>4.3591979075911961E-5</v>
      </c>
      <c r="J60" s="20">
        <v>290</v>
      </c>
      <c r="K60" s="33" t="s">
        <v>32</v>
      </c>
    </row>
    <row r="61" spans="1:11" ht="17.25" thickBot="1">
      <c r="A61" s="34" t="s">
        <v>189</v>
      </c>
      <c r="B61" s="21">
        <v>2000</v>
      </c>
      <c r="C61" s="21">
        <v>37.700000000000003</v>
      </c>
      <c r="D61" s="27">
        <v>44141.395833333336</v>
      </c>
      <c r="E61" s="21">
        <v>158820.00000032131</v>
      </c>
      <c r="F61" s="21">
        <v>2.4</v>
      </c>
      <c r="G61" s="21">
        <v>35.300000000000004</v>
      </c>
      <c r="H61" s="21">
        <v>6.366047745358089</v>
      </c>
      <c r="I61" s="21">
        <v>1.2592872434176776E-5</v>
      </c>
      <c r="J61" s="21">
        <v>314.16666666666674</v>
      </c>
      <c r="K61" s="35" t="s">
        <v>32</v>
      </c>
    </row>
    <row r="62" spans="1:11" ht="17.25" thickBot="1">
      <c r="A62" s="32" t="s">
        <v>189</v>
      </c>
      <c r="B62" s="20">
        <v>2000</v>
      </c>
      <c r="C62" s="20">
        <v>37.700000000000003</v>
      </c>
      <c r="D62" s="26">
        <v>44144.385416666664</v>
      </c>
      <c r="E62" s="20">
        <v>417119.99999990221</v>
      </c>
      <c r="F62" s="20">
        <v>2</v>
      </c>
      <c r="G62" s="20">
        <v>35.700000000000003</v>
      </c>
      <c r="H62" s="20">
        <v>5.3050397877984077</v>
      </c>
      <c r="I62" s="20">
        <v>9.5895665515941139E-6</v>
      </c>
      <c r="J62" s="20">
        <v>377</v>
      </c>
      <c r="K62" s="33" t="s">
        <v>32</v>
      </c>
    </row>
    <row r="63" spans="1:11" ht="17.25" thickBot="1">
      <c r="A63" s="34" t="s">
        <v>189</v>
      </c>
      <c r="B63" s="21">
        <v>2000</v>
      </c>
      <c r="C63" s="21">
        <v>37.700000000000003</v>
      </c>
      <c r="D63" s="27">
        <v>44145.375</v>
      </c>
      <c r="E63" s="21">
        <v>502620.00000011176</v>
      </c>
      <c r="F63" s="21">
        <v>2</v>
      </c>
      <c r="G63" s="21">
        <v>35.700000000000003</v>
      </c>
      <c r="H63" s="21">
        <v>5.3050397877984077</v>
      </c>
      <c r="I63" s="21">
        <v>0</v>
      </c>
      <c r="J63" s="21">
        <v>377</v>
      </c>
      <c r="K63" s="35" t="s">
        <v>32</v>
      </c>
    </row>
    <row r="64" spans="1:11" ht="17.25" thickBot="1">
      <c r="A64" s="47" t="s">
        <v>189</v>
      </c>
      <c r="B64" s="48">
        <v>2000</v>
      </c>
      <c r="C64" s="48">
        <v>37.700000000000003</v>
      </c>
      <c r="D64" s="49">
        <v>44146.354166666664</v>
      </c>
      <c r="E64" s="48">
        <v>587219.99999990221</v>
      </c>
      <c r="F64" s="48">
        <v>2</v>
      </c>
      <c r="G64" s="48">
        <v>35.700000000000003</v>
      </c>
      <c r="H64" s="48">
        <v>5.3050397877984077</v>
      </c>
      <c r="I64" s="48">
        <v>0</v>
      </c>
      <c r="J64" s="48">
        <v>377</v>
      </c>
      <c r="K64" s="50" t="s">
        <v>32</v>
      </c>
    </row>
    <row r="66" spans="1:11" ht="17.25" thickBot="1"/>
    <row r="67" spans="1:11" ht="17.25" thickBot="1">
      <c r="A67" s="28" t="s">
        <v>205</v>
      </c>
      <c r="B67" s="29">
        <v>2</v>
      </c>
      <c r="C67" s="5"/>
      <c r="D67" s="5"/>
      <c r="E67" s="5"/>
      <c r="F67" s="5"/>
      <c r="G67" s="5"/>
      <c r="H67" s="5"/>
      <c r="I67" s="5"/>
      <c r="J67" s="5"/>
      <c r="K67" s="6"/>
    </row>
    <row r="68" spans="1:11" ht="17.25" thickBot="1">
      <c r="A68" s="30" t="s">
        <v>206</v>
      </c>
      <c r="B68" s="23">
        <v>44139.545138888891</v>
      </c>
      <c r="K68" s="7"/>
    </row>
    <row r="69" spans="1:11" ht="17.25" thickBot="1">
      <c r="A69" s="30" t="s">
        <v>207</v>
      </c>
      <c r="B69" s="20">
        <v>50</v>
      </c>
      <c r="K69" s="7"/>
    </row>
    <row r="70" spans="1:11" ht="17.25" thickBot="1">
      <c r="A70" s="8"/>
      <c r="K70" s="7"/>
    </row>
    <row r="71" spans="1:11" ht="17.25" thickBot="1">
      <c r="A71" s="30" t="s">
        <v>151</v>
      </c>
      <c r="B71" s="20">
        <v>30.3</v>
      </c>
      <c r="K71" s="7"/>
    </row>
    <row r="72" spans="1:11" ht="17.25" thickBot="1">
      <c r="A72" s="30" t="s">
        <v>159</v>
      </c>
      <c r="B72" s="21">
        <v>237.97468354430379</v>
      </c>
      <c r="K72" s="7"/>
    </row>
    <row r="73" spans="1:11" ht="17.25" thickBot="1">
      <c r="A73" s="30" t="s">
        <v>158</v>
      </c>
      <c r="B73" s="20">
        <v>482.0512820512821</v>
      </c>
      <c r="K73" s="7"/>
    </row>
    <row r="74" spans="1:11" ht="17.25" thickBot="1">
      <c r="A74" s="30" t="s">
        <v>151</v>
      </c>
      <c r="B74" s="21">
        <v>33.700000000000003</v>
      </c>
      <c r="K74" s="7"/>
    </row>
    <row r="75" spans="1:11" ht="17.25" thickBot="1">
      <c r="A75" s="8"/>
      <c r="K75" s="7"/>
    </row>
    <row r="76" spans="1:11" ht="17.25" thickBot="1">
      <c r="A76" s="30" t="s">
        <v>1</v>
      </c>
      <c r="B76" s="19" t="s">
        <v>147</v>
      </c>
      <c r="C76" s="19" t="s">
        <v>208</v>
      </c>
      <c r="D76" s="19" t="s">
        <v>209</v>
      </c>
      <c r="E76" s="19" t="s">
        <v>210</v>
      </c>
      <c r="F76" s="19" t="s">
        <v>211</v>
      </c>
      <c r="G76" s="19" t="s">
        <v>148</v>
      </c>
      <c r="H76" s="19" t="s">
        <v>149</v>
      </c>
      <c r="I76" s="19" t="s">
        <v>212</v>
      </c>
      <c r="J76" s="19" t="s">
        <v>213</v>
      </c>
      <c r="K76" s="31" t="s">
        <v>214</v>
      </c>
    </row>
    <row r="77" spans="1:11" ht="17.25" thickBot="1">
      <c r="A77" s="32" t="s">
        <v>201</v>
      </c>
      <c r="B77" s="20">
        <v>2000</v>
      </c>
      <c r="C77" s="20">
        <v>37.6</v>
      </c>
      <c r="D77" s="26">
        <v>44139.545138888891</v>
      </c>
      <c r="E77" s="20"/>
      <c r="F77" s="20">
        <v>37.6</v>
      </c>
      <c r="G77" s="20">
        <v>0</v>
      </c>
      <c r="H77" s="20"/>
      <c r="I77" s="20">
        <v>0</v>
      </c>
      <c r="J77" s="20">
        <v>50</v>
      </c>
      <c r="K77" s="33" t="s">
        <v>32</v>
      </c>
    </row>
    <row r="78" spans="1:11" ht="17.25" thickBot="1">
      <c r="A78" s="34" t="s">
        <v>201</v>
      </c>
      <c r="B78" s="21">
        <v>2000</v>
      </c>
      <c r="C78" s="21">
        <v>37.6</v>
      </c>
      <c r="D78" s="27">
        <v>44139.54583333333</v>
      </c>
      <c r="E78" s="21">
        <v>59.999999566935003</v>
      </c>
      <c r="F78" s="21">
        <v>36.6</v>
      </c>
      <c r="G78" s="21">
        <v>1</v>
      </c>
      <c r="H78" s="21">
        <v>97.340425531914903</v>
      </c>
      <c r="I78" s="21">
        <v>0.166666667869625</v>
      </c>
      <c r="J78" s="21">
        <v>51.366120218579233</v>
      </c>
      <c r="K78" s="35" t="s">
        <v>32</v>
      </c>
    </row>
    <row r="79" spans="1:11" ht="17.25" thickBot="1">
      <c r="A79" s="32" t="s">
        <v>201</v>
      </c>
      <c r="B79" s="20">
        <v>2000</v>
      </c>
      <c r="C79" s="20">
        <v>37.6</v>
      </c>
      <c r="D79" s="26">
        <v>44139.546527777777</v>
      </c>
      <c r="E79" s="20">
        <v>119.99999976251274</v>
      </c>
      <c r="F79" s="20">
        <v>34.200000000000003</v>
      </c>
      <c r="G79" s="20">
        <v>3.3999999999999986</v>
      </c>
      <c r="H79" s="20">
        <v>90.957446808510639</v>
      </c>
      <c r="I79" s="20">
        <v>0.20000000039581198</v>
      </c>
      <c r="J79" s="20">
        <v>54.970760233918128</v>
      </c>
      <c r="K79" s="33" t="s">
        <v>32</v>
      </c>
    </row>
    <row r="80" spans="1:11" ht="17.25" thickBot="1">
      <c r="A80" s="34" t="s">
        <v>201</v>
      </c>
      <c r="B80" s="21">
        <v>2000</v>
      </c>
      <c r="C80" s="21">
        <v>37.6</v>
      </c>
      <c r="D80" s="27">
        <v>44139.547222222223</v>
      </c>
      <c r="E80" s="21">
        <v>179.99999995809048</v>
      </c>
      <c r="F80" s="21">
        <v>33.200000000000003</v>
      </c>
      <c r="G80" s="21">
        <v>4.3999999999999986</v>
      </c>
      <c r="H80" s="21">
        <v>88.297872340425528</v>
      </c>
      <c r="I80" s="21">
        <v>5.5555555568490594E-2</v>
      </c>
      <c r="J80" s="21">
        <v>56.626506024096379</v>
      </c>
      <c r="K80" s="35" t="s">
        <v>32</v>
      </c>
    </row>
    <row r="81" spans="1:11" ht="17.25" thickBot="1">
      <c r="A81" s="32" t="s">
        <v>201</v>
      </c>
      <c r="B81" s="20">
        <v>2000</v>
      </c>
      <c r="C81" s="20">
        <v>37.6</v>
      </c>
      <c r="D81" s="26">
        <v>44139.54791666667</v>
      </c>
      <c r="E81" s="20">
        <v>240.00000015366822</v>
      </c>
      <c r="F81" s="20">
        <v>32.1</v>
      </c>
      <c r="G81" s="20">
        <v>5.5</v>
      </c>
      <c r="H81" s="20">
        <v>85.372340425531917</v>
      </c>
      <c r="I81" s="20">
        <v>4.5833333303987027E-2</v>
      </c>
      <c r="J81" s="20">
        <v>58.566978193146412</v>
      </c>
      <c r="K81" s="33" t="s">
        <v>32</v>
      </c>
    </row>
    <row r="82" spans="1:11" ht="17.25" thickBot="1">
      <c r="A82" s="34" t="s">
        <v>201</v>
      </c>
      <c r="B82" s="21">
        <v>2000</v>
      </c>
      <c r="C82" s="21">
        <v>37.6</v>
      </c>
      <c r="D82" s="27">
        <v>44139.548611111109</v>
      </c>
      <c r="E82" s="21">
        <v>299.99999972060323</v>
      </c>
      <c r="F82" s="21">
        <v>30.7</v>
      </c>
      <c r="G82" s="21">
        <v>6.9000000000000021</v>
      </c>
      <c r="H82" s="21">
        <v>81.648936170212764</v>
      </c>
      <c r="I82" s="21">
        <v>4.6666666710128459E-2</v>
      </c>
      <c r="J82" s="21">
        <v>61.237785016286651</v>
      </c>
      <c r="K82" s="35" t="s">
        <v>32</v>
      </c>
    </row>
    <row r="83" spans="1:11" ht="17.25" thickBot="1">
      <c r="A83" s="32" t="s">
        <v>201</v>
      </c>
      <c r="B83" s="20">
        <v>2000</v>
      </c>
      <c r="C83" s="20">
        <v>37.6</v>
      </c>
      <c r="D83" s="26">
        <v>44139.55</v>
      </c>
      <c r="E83" s="20">
        <v>420.00000011175871</v>
      </c>
      <c r="F83" s="20">
        <v>28.5</v>
      </c>
      <c r="G83" s="20">
        <v>9.1000000000000014</v>
      </c>
      <c r="H83" s="20">
        <v>75.797872340425528</v>
      </c>
      <c r="I83" s="20">
        <v>5.2380952367014205E-2</v>
      </c>
      <c r="J83" s="20">
        <v>65.964912280701753</v>
      </c>
      <c r="K83" s="33" t="s">
        <v>32</v>
      </c>
    </row>
    <row r="84" spans="1:11" ht="17.25" thickBot="1">
      <c r="A84" s="34" t="s">
        <v>201</v>
      </c>
      <c r="B84" s="21">
        <v>2000</v>
      </c>
      <c r="C84" s="21">
        <v>37.6</v>
      </c>
      <c r="D84" s="27">
        <v>44139.552083333336</v>
      </c>
      <c r="E84" s="21">
        <v>600.00000006984919</v>
      </c>
      <c r="F84" s="21">
        <v>25.7</v>
      </c>
      <c r="G84" s="21">
        <v>11.900000000000002</v>
      </c>
      <c r="H84" s="21">
        <v>68.351063829787222</v>
      </c>
      <c r="I84" s="21">
        <v>4.6666666661233966E-2</v>
      </c>
      <c r="J84" s="21">
        <v>73.151750972762656</v>
      </c>
      <c r="K84" s="35" t="s">
        <v>32</v>
      </c>
    </row>
    <row r="85" spans="1:11" ht="17.25" thickBot="1">
      <c r="A85" s="32" t="s">
        <v>201</v>
      </c>
      <c r="B85" s="20">
        <v>2000</v>
      </c>
      <c r="C85" s="20">
        <v>37.6</v>
      </c>
      <c r="D85" s="26">
        <v>44139.554166666669</v>
      </c>
      <c r="E85" s="20">
        <v>780.00000002793968</v>
      </c>
      <c r="F85" s="20">
        <v>23.4</v>
      </c>
      <c r="G85" s="20">
        <v>14.200000000000003</v>
      </c>
      <c r="H85" s="20">
        <v>62.234042553191479</v>
      </c>
      <c r="I85" s="20">
        <v>2.9487179486123262E-2</v>
      </c>
      <c r="J85" s="20">
        <v>80.341880341880341</v>
      </c>
      <c r="K85" s="33" t="s">
        <v>32</v>
      </c>
    </row>
    <row r="86" spans="1:11" ht="17.25" thickBot="1">
      <c r="A86" s="34" t="s">
        <v>201</v>
      </c>
      <c r="B86" s="21">
        <v>2000</v>
      </c>
      <c r="C86" s="21">
        <v>37.6</v>
      </c>
      <c r="D86" s="27">
        <v>44139.555555555555</v>
      </c>
      <c r="E86" s="21">
        <v>899.99999979045242</v>
      </c>
      <c r="F86" s="21">
        <v>22.2</v>
      </c>
      <c r="G86" s="21">
        <v>15.400000000000002</v>
      </c>
      <c r="H86" s="21">
        <v>59.042553191489354</v>
      </c>
      <c r="I86" s="21">
        <v>1.3333333336437735E-2</v>
      </c>
      <c r="J86" s="21">
        <v>84.684684684684683</v>
      </c>
      <c r="K86" s="35" t="s">
        <v>32</v>
      </c>
    </row>
    <row r="87" spans="1:11" ht="17.25" thickBot="1">
      <c r="A87" s="32" t="s">
        <v>201</v>
      </c>
      <c r="B87" s="20">
        <v>2000</v>
      </c>
      <c r="C87" s="20">
        <v>37.6</v>
      </c>
      <c r="D87" s="26">
        <v>44139.559027777781</v>
      </c>
      <c r="E87" s="20">
        <v>1200.0000001396984</v>
      </c>
      <c r="F87" s="20">
        <v>19.3</v>
      </c>
      <c r="G87" s="20">
        <v>18.3</v>
      </c>
      <c r="H87" s="20">
        <v>51.329787234042556</v>
      </c>
      <c r="I87" s="20">
        <v>2.4166666663853285E-2</v>
      </c>
      <c r="J87" s="20">
        <v>97.409326424870471</v>
      </c>
      <c r="K87" s="33" t="s">
        <v>32</v>
      </c>
    </row>
    <row r="88" spans="1:11" ht="17.25" thickBot="1">
      <c r="A88" s="34" t="s">
        <v>201</v>
      </c>
      <c r="B88" s="21">
        <v>2000</v>
      </c>
      <c r="C88" s="21">
        <v>37.6</v>
      </c>
      <c r="D88" s="27">
        <v>44139.565972222219</v>
      </c>
      <c r="E88" s="21">
        <v>1799.9999995809048</v>
      </c>
      <c r="F88" s="21">
        <v>15.3</v>
      </c>
      <c r="G88" s="21">
        <v>22.3</v>
      </c>
      <c r="H88" s="21">
        <v>40.691489361702125</v>
      </c>
      <c r="I88" s="21">
        <v>2.2222222227396237E-2</v>
      </c>
      <c r="J88" s="21">
        <v>122.87581699346406</v>
      </c>
      <c r="K88" s="35" t="s">
        <v>32</v>
      </c>
    </row>
    <row r="89" spans="1:11" ht="17.25" thickBot="1">
      <c r="A89" s="32" t="s">
        <v>201</v>
      </c>
      <c r="B89" s="20">
        <v>2000</v>
      </c>
      <c r="C89" s="20">
        <v>37.6</v>
      </c>
      <c r="D89" s="26">
        <v>44139.586805555555</v>
      </c>
      <c r="E89" s="20">
        <v>3599.9999997904524</v>
      </c>
      <c r="F89" s="20">
        <v>10.7</v>
      </c>
      <c r="G89" s="20">
        <v>26.900000000000002</v>
      </c>
      <c r="H89" s="20">
        <v>28.457446808510632</v>
      </c>
      <c r="I89" s="20">
        <v>1.2777777778521546E-2</v>
      </c>
      <c r="J89" s="20">
        <v>175.70093457943926</v>
      </c>
      <c r="K89" s="33" t="s">
        <v>32</v>
      </c>
    </row>
    <row r="90" spans="1:11" ht="17.25" thickBot="1">
      <c r="A90" s="34" t="s">
        <v>201</v>
      </c>
      <c r="B90" s="21">
        <v>2000</v>
      </c>
      <c r="C90" s="21">
        <v>37.6</v>
      </c>
      <c r="D90" s="27">
        <v>44139.613194444442</v>
      </c>
      <c r="E90" s="21">
        <v>5879.9999996786937</v>
      </c>
      <c r="F90" s="21">
        <v>9.1</v>
      </c>
      <c r="G90" s="21">
        <v>28.5</v>
      </c>
      <c r="H90" s="21">
        <v>24.202127659574465</v>
      </c>
      <c r="I90" s="21">
        <v>2.72108843552284E-3</v>
      </c>
      <c r="J90" s="21">
        <v>206.59340659340663</v>
      </c>
      <c r="K90" s="35" t="s">
        <v>32</v>
      </c>
    </row>
    <row r="91" spans="1:11" ht="17.25" thickBot="1">
      <c r="A91" s="32" t="s">
        <v>201</v>
      </c>
      <c r="B91" s="20">
        <v>2000</v>
      </c>
      <c r="C91" s="20">
        <v>37.6</v>
      </c>
      <c r="D91" s="26">
        <v>44139.654861111114</v>
      </c>
      <c r="E91" s="20">
        <v>9480.0000000977889</v>
      </c>
      <c r="F91" s="20">
        <v>7.9</v>
      </c>
      <c r="G91" s="20">
        <v>29.700000000000003</v>
      </c>
      <c r="H91" s="20">
        <v>21.01063829787234</v>
      </c>
      <c r="I91" s="20">
        <v>1.2658227847970685E-3</v>
      </c>
      <c r="J91" s="20">
        <v>237.97468354430379</v>
      </c>
      <c r="K91" s="33" t="s">
        <v>32</v>
      </c>
    </row>
    <row r="92" spans="1:11" ht="17.25" thickBot="1">
      <c r="A92" s="34" t="s">
        <v>201</v>
      </c>
      <c r="B92" s="21">
        <v>2000</v>
      </c>
      <c r="C92" s="21">
        <v>37.6</v>
      </c>
      <c r="D92" s="27">
        <v>44139.696527777778</v>
      </c>
      <c r="E92" s="21">
        <v>13079.999999888241</v>
      </c>
      <c r="F92" s="21">
        <v>7.3</v>
      </c>
      <c r="G92" s="21">
        <v>30.3</v>
      </c>
      <c r="H92" s="21">
        <v>19.414893617021274</v>
      </c>
      <c r="I92" s="21">
        <v>4.5871559633419503E-4</v>
      </c>
      <c r="J92" s="21">
        <v>257.53424657534248</v>
      </c>
      <c r="K92" s="35" t="s">
        <v>32</v>
      </c>
    </row>
    <row r="93" spans="1:11" ht="17.25" thickBot="1">
      <c r="A93" s="32" t="s">
        <v>201</v>
      </c>
      <c r="B93" s="20">
        <v>2000</v>
      </c>
      <c r="C93" s="20">
        <v>37.6</v>
      </c>
      <c r="D93" s="26">
        <v>44140.354166666664</v>
      </c>
      <c r="E93" s="20">
        <v>69899.999999650754</v>
      </c>
      <c r="F93" s="20">
        <v>5.3</v>
      </c>
      <c r="G93" s="20">
        <v>32.300000000000004</v>
      </c>
      <c r="H93" s="20">
        <v>14.095744680851062</v>
      </c>
      <c r="I93" s="20">
        <v>2.8612303290557838E-4</v>
      </c>
      <c r="J93" s="20">
        <v>354.71698113207549</v>
      </c>
      <c r="K93" s="33" t="s">
        <v>32</v>
      </c>
    </row>
    <row r="94" spans="1:11" ht="17.25" thickBot="1">
      <c r="A94" s="34" t="s">
        <v>201</v>
      </c>
      <c r="B94" s="21">
        <v>2000</v>
      </c>
      <c r="C94" s="21">
        <v>37.6</v>
      </c>
      <c r="D94" s="27">
        <v>44141.395833333336</v>
      </c>
      <c r="E94" s="21">
        <v>159900.00000006985</v>
      </c>
      <c r="F94" s="21">
        <v>4.8</v>
      </c>
      <c r="G94" s="21">
        <v>32.800000000000004</v>
      </c>
      <c r="H94" s="21">
        <v>12.76595744680851</v>
      </c>
      <c r="I94" s="21">
        <v>3.1269543464651755E-5</v>
      </c>
      <c r="J94" s="21">
        <v>391.66666666666669</v>
      </c>
      <c r="K94" s="35" t="s">
        <v>32</v>
      </c>
    </row>
    <row r="95" spans="1:11" ht="17.25" thickBot="1">
      <c r="A95" s="32" t="s">
        <v>201</v>
      </c>
      <c r="B95" s="20">
        <v>2000</v>
      </c>
      <c r="C95" s="20">
        <v>37.6</v>
      </c>
      <c r="D95" s="26">
        <v>44144.385416666664</v>
      </c>
      <c r="E95" s="20">
        <v>418199.99999965075</v>
      </c>
      <c r="F95" s="20">
        <v>4.2</v>
      </c>
      <c r="G95" s="20">
        <v>33.4</v>
      </c>
      <c r="H95" s="20">
        <v>11.170212765957446</v>
      </c>
      <c r="I95" s="20">
        <v>1.434720229556434E-5</v>
      </c>
      <c r="J95" s="20">
        <v>447.61904761904765</v>
      </c>
      <c r="K95" s="33" t="s">
        <v>32</v>
      </c>
    </row>
    <row r="96" spans="1:11" ht="17.25" thickBot="1">
      <c r="A96" s="34" t="s">
        <v>201</v>
      </c>
      <c r="B96" s="21">
        <v>2000</v>
      </c>
      <c r="C96" s="21">
        <v>37.6</v>
      </c>
      <c r="D96" s="27">
        <v>44145.375</v>
      </c>
      <c r="E96" s="21">
        <v>503699.9999998603</v>
      </c>
      <c r="F96" s="21">
        <v>4</v>
      </c>
      <c r="G96" s="21">
        <v>33.6</v>
      </c>
      <c r="H96" s="21">
        <v>10.638297872340425</v>
      </c>
      <c r="I96" s="21">
        <v>3.9706174310116272E-6</v>
      </c>
      <c r="J96" s="21">
        <v>470</v>
      </c>
      <c r="K96" s="35" t="s">
        <v>32</v>
      </c>
    </row>
    <row r="97" spans="1:11" ht="17.25" thickBot="1">
      <c r="A97" s="47" t="s">
        <v>201</v>
      </c>
      <c r="B97" s="48">
        <v>2000</v>
      </c>
      <c r="C97" s="48">
        <v>37.6</v>
      </c>
      <c r="D97" s="49">
        <v>44146.354166666664</v>
      </c>
      <c r="E97" s="48">
        <v>588299.99999965075</v>
      </c>
      <c r="F97" s="48">
        <v>3.9</v>
      </c>
      <c r="G97" s="48">
        <v>33.700000000000003</v>
      </c>
      <c r="H97" s="48">
        <v>10.372340425531915</v>
      </c>
      <c r="I97" s="48">
        <v>1.6998130205687481E-6</v>
      </c>
      <c r="J97" s="48">
        <v>482.0512820512821</v>
      </c>
      <c r="K97" s="50" t="s">
        <v>32</v>
      </c>
    </row>
    <row r="99" spans="1:11" ht="17.25" thickBot="1"/>
    <row r="100" spans="1:11" ht="17.25" thickBot="1">
      <c r="A100" s="28" t="s">
        <v>205</v>
      </c>
      <c r="B100" s="29">
        <v>2</v>
      </c>
      <c r="C100" s="5"/>
      <c r="D100" s="5"/>
      <c r="E100" s="5"/>
      <c r="F100" s="5"/>
      <c r="G100" s="5"/>
      <c r="H100" s="5"/>
      <c r="I100" s="5"/>
      <c r="J100" s="5"/>
      <c r="K100" s="6"/>
    </row>
    <row r="101" spans="1:11" ht="17.25" thickBot="1">
      <c r="A101" s="30" t="s">
        <v>206</v>
      </c>
      <c r="B101" s="23">
        <v>44139.53402777778</v>
      </c>
      <c r="K101" s="7"/>
    </row>
    <row r="102" spans="1:11" ht="17.25" thickBot="1">
      <c r="A102" s="30" t="s">
        <v>207</v>
      </c>
      <c r="B102" s="20">
        <v>100</v>
      </c>
      <c r="K102" s="7"/>
    </row>
    <row r="103" spans="1:11" ht="17.25" thickBot="1">
      <c r="A103" s="8"/>
      <c r="K103" s="7"/>
    </row>
    <row r="104" spans="1:11" ht="17.25" thickBot="1">
      <c r="A104" s="30" t="s">
        <v>151</v>
      </c>
      <c r="B104" s="20">
        <v>28.9</v>
      </c>
      <c r="K104" s="7"/>
    </row>
    <row r="105" spans="1:11" ht="17.25" thickBot="1">
      <c r="A105" s="30" t="s">
        <v>159</v>
      </c>
      <c r="B105" s="21">
        <v>119.04761904761905</v>
      </c>
      <c r="K105" s="7"/>
    </row>
    <row r="106" spans="1:11" ht="17.25" thickBot="1">
      <c r="A106" s="30" t="s">
        <v>158</v>
      </c>
      <c r="B106" s="20">
        <v>436.04651162790697</v>
      </c>
      <c r="K106" s="7"/>
    </row>
    <row r="107" spans="1:11" ht="17.25" thickBot="1">
      <c r="A107" s="30" t="s">
        <v>151</v>
      </c>
      <c r="B107" s="21">
        <v>30</v>
      </c>
      <c r="K107" s="7"/>
    </row>
    <row r="108" spans="1:11" ht="17.25" thickBot="1">
      <c r="A108" s="8"/>
      <c r="K108" s="7"/>
    </row>
    <row r="109" spans="1:11" ht="17.25" thickBot="1">
      <c r="A109" s="30" t="s">
        <v>1</v>
      </c>
      <c r="B109" s="19" t="s">
        <v>147</v>
      </c>
      <c r="C109" s="19" t="s">
        <v>208</v>
      </c>
      <c r="D109" s="19" t="s">
        <v>209</v>
      </c>
      <c r="E109" s="19" t="s">
        <v>210</v>
      </c>
      <c r="F109" s="19" t="s">
        <v>211</v>
      </c>
      <c r="G109" s="19" t="s">
        <v>148</v>
      </c>
      <c r="H109" s="19" t="s">
        <v>149</v>
      </c>
      <c r="I109" s="19" t="s">
        <v>212</v>
      </c>
      <c r="J109" s="19" t="s">
        <v>213</v>
      </c>
      <c r="K109" s="31" t="s">
        <v>214</v>
      </c>
    </row>
    <row r="110" spans="1:11" ht="17.25" thickBot="1">
      <c r="A110" s="32" t="s">
        <v>202</v>
      </c>
      <c r="B110" s="20">
        <v>2000</v>
      </c>
      <c r="C110" s="20">
        <v>37.5</v>
      </c>
      <c r="D110" s="26">
        <v>44139.53402777778</v>
      </c>
      <c r="E110" s="20"/>
      <c r="F110" s="20">
        <v>37.5</v>
      </c>
      <c r="G110" s="20">
        <v>0</v>
      </c>
      <c r="H110" s="20"/>
      <c r="I110" s="20">
        <v>0</v>
      </c>
      <c r="J110" s="20">
        <v>100</v>
      </c>
      <c r="K110" s="33" t="s">
        <v>32</v>
      </c>
    </row>
    <row r="111" spans="1:11" ht="17.25" thickBot="1">
      <c r="A111" s="34" t="s">
        <v>202</v>
      </c>
      <c r="B111" s="21">
        <v>2000</v>
      </c>
      <c r="C111" s="21">
        <v>37.5</v>
      </c>
      <c r="D111" s="27">
        <v>44139.534722222219</v>
      </c>
      <c r="E111" s="21">
        <v>59.999999566935003</v>
      </c>
      <c r="F111" s="21">
        <v>37</v>
      </c>
      <c r="G111" s="21">
        <v>0.5</v>
      </c>
      <c r="H111" s="21">
        <v>98.666666666666671</v>
      </c>
      <c r="I111" s="21">
        <v>8.3333333934812501E-2</v>
      </c>
      <c r="J111" s="21">
        <v>101.35135135135135</v>
      </c>
      <c r="K111" s="35" t="s">
        <v>32</v>
      </c>
    </row>
    <row r="112" spans="1:11" ht="17.25" thickBot="1">
      <c r="A112" s="32" t="s">
        <v>202</v>
      </c>
      <c r="B112" s="20">
        <v>2000</v>
      </c>
      <c r="C112" s="20">
        <v>37.5</v>
      </c>
      <c r="D112" s="26">
        <v>44139.535416666666</v>
      </c>
      <c r="E112" s="20">
        <v>119.99999976251274</v>
      </c>
      <c r="F112" s="20">
        <v>36.5</v>
      </c>
      <c r="G112" s="20">
        <v>1</v>
      </c>
      <c r="H112" s="20">
        <v>97.333333333333343</v>
      </c>
      <c r="I112" s="20">
        <v>4.1666666749127522E-2</v>
      </c>
      <c r="J112" s="20">
        <v>102.73972602739727</v>
      </c>
      <c r="K112" s="33" t="s">
        <v>32</v>
      </c>
    </row>
    <row r="113" spans="1:11" ht="17.25" thickBot="1">
      <c r="A113" s="34" t="s">
        <v>202</v>
      </c>
      <c r="B113" s="21">
        <v>2000</v>
      </c>
      <c r="C113" s="21">
        <v>37.5</v>
      </c>
      <c r="D113" s="27">
        <v>44139.536111111112</v>
      </c>
      <c r="E113" s="21">
        <v>179.99999995809048</v>
      </c>
      <c r="F113" s="21">
        <v>36</v>
      </c>
      <c r="G113" s="21">
        <v>1.5</v>
      </c>
      <c r="H113" s="21">
        <v>96</v>
      </c>
      <c r="I113" s="21">
        <v>2.7777777784245297E-2</v>
      </c>
      <c r="J113" s="21">
        <v>104.16666666666667</v>
      </c>
      <c r="K113" s="35" t="s">
        <v>32</v>
      </c>
    </row>
    <row r="114" spans="1:11" ht="17.25" thickBot="1">
      <c r="A114" s="32" t="s">
        <v>202</v>
      </c>
      <c r="B114" s="20">
        <v>2000</v>
      </c>
      <c r="C114" s="20">
        <v>37.5</v>
      </c>
      <c r="D114" s="26">
        <v>44139.537499999999</v>
      </c>
      <c r="E114" s="20">
        <v>299.99999972060323</v>
      </c>
      <c r="F114" s="20">
        <v>35.200000000000003</v>
      </c>
      <c r="G114" s="20">
        <v>2.2999999999999972</v>
      </c>
      <c r="H114" s="20">
        <v>93.866666666666674</v>
      </c>
      <c r="I114" s="20">
        <v>2.666666669150184E-2</v>
      </c>
      <c r="J114" s="20">
        <v>106.53409090909089</v>
      </c>
      <c r="K114" s="33" t="s">
        <v>32</v>
      </c>
    </row>
    <row r="115" spans="1:11" ht="17.25" thickBot="1">
      <c r="A115" s="34" t="s">
        <v>202</v>
      </c>
      <c r="B115" s="21">
        <v>2000</v>
      </c>
      <c r="C115" s="21">
        <v>37.5</v>
      </c>
      <c r="D115" s="27">
        <v>44139.538888888892</v>
      </c>
      <c r="E115" s="21">
        <v>420.00000011175871</v>
      </c>
      <c r="F115" s="21">
        <v>34.5</v>
      </c>
      <c r="G115" s="21">
        <v>3</v>
      </c>
      <c r="H115" s="21">
        <v>92</v>
      </c>
      <c r="I115" s="21">
        <v>1.6666666662231863E-2</v>
      </c>
      <c r="J115" s="21">
        <v>108.69565217391303</v>
      </c>
      <c r="K115" s="35" t="s">
        <v>32</v>
      </c>
    </row>
    <row r="116" spans="1:11" ht="17.25" thickBot="1">
      <c r="A116" s="32" t="s">
        <v>202</v>
      </c>
      <c r="B116" s="20">
        <v>2000</v>
      </c>
      <c r="C116" s="20">
        <v>37.5</v>
      </c>
      <c r="D116" s="26">
        <v>44139.540972222225</v>
      </c>
      <c r="E116" s="20">
        <v>600.00000006984919</v>
      </c>
      <c r="F116" s="20">
        <v>33.6</v>
      </c>
      <c r="G116" s="20">
        <v>3.8999999999999986</v>
      </c>
      <c r="H116" s="20">
        <v>89.600000000000009</v>
      </c>
      <c r="I116" s="20">
        <v>1.4999999998253747E-2</v>
      </c>
      <c r="J116" s="20">
        <v>111.60714285714286</v>
      </c>
      <c r="K116" s="33" t="s">
        <v>32</v>
      </c>
    </row>
    <row r="117" spans="1:11" ht="17.25" thickBot="1">
      <c r="A117" s="34" t="s">
        <v>202</v>
      </c>
      <c r="B117" s="21">
        <v>2000</v>
      </c>
      <c r="C117" s="21">
        <v>37.5</v>
      </c>
      <c r="D117" s="27">
        <v>44139.543055555558</v>
      </c>
      <c r="E117" s="21">
        <v>780.00000002793968</v>
      </c>
      <c r="F117" s="21">
        <v>32.799999999999997</v>
      </c>
      <c r="G117" s="21">
        <v>4.7000000000000028</v>
      </c>
      <c r="H117" s="21">
        <v>87.466666666666654</v>
      </c>
      <c r="I117" s="21">
        <v>1.0256410256042925E-2</v>
      </c>
      <c r="J117" s="21">
        <v>114.32926829268293</v>
      </c>
      <c r="K117" s="35" t="s">
        <v>32</v>
      </c>
    </row>
    <row r="118" spans="1:11" ht="17.25" thickBot="1">
      <c r="A118" s="32" t="s">
        <v>202</v>
      </c>
      <c r="B118" s="20">
        <v>2000</v>
      </c>
      <c r="C118" s="20">
        <v>37.5</v>
      </c>
      <c r="D118" s="26">
        <v>44139.544444444444</v>
      </c>
      <c r="E118" s="20">
        <v>899.99999979045242</v>
      </c>
      <c r="F118" s="20">
        <v>32.299999999999997</v>
      </c>
      <c r="G118" s="20">
        <v>5.2000000000000028</v>
      </c>
      <c r="H118" s="20">
        <v>86.133333333333326</v>
      </c>
      <c r="I118" s="20">
        <v>5.5555555568490593E-3</v>
      </c>
      <c r="J118" s="20">
        <v>116.09907120743034</v>
      </c>
      <c r="K118" s="33" t="s">
        <v>32</v>
      </c>
    </row>
    <row r="119" spans="1:11" ht="17.25" thickBot="1">
      <c r="A119" s="34" t="s">
        <v>202</v>
      </c>
      <c r="B119" s="21">
        <v>2000</v>
      </c>
      <c r="C119" s="21">
        <v>37.5</v>
      </c>
      <c r="D119" s="27">
        <v>44139.546527777777</v>
      </c>
      <c r="E119" s="21">
        <v>1079.9999997485429</v>
      </c>
      <c r="F119" s="21">
        <v>31.5</v>
      </c>
      <c r="G119" s="21">
        <v>6</v>
      </c>
      <c r="H119" s="21">
        <v>84</v>
      </c>
      <c r="I119" s="21">
        <v>7.4074074091320524E-3</v>
      </c>
      <c r="J119" s="21">
        <v>119.04761904761905</v>
      </c>
      <c r="K119" s="35" t="s">
        <v>32</v>
      </c>
    </row>
    <row r="120" spans="1:11" ht="17.25" thickBot="1">
      <c r="A120" s="32" t="s">
        <v>202</v>
      </c>
      <c r="B120" s="20">
        <v>2000</v>
      </c>
      <c r="C120" s="20">
        <v>37.5</v>
      </c>
      <c r="D120" s="26">
        <v>44139.551388888889</v>
      </c>
      <c r="E120" s="20">
        <v>1499.9999998603016</v>
      </c>
      <c r="F120" s="20">
        <v>29.8</v>
      </c>
      <c r="G120" s="20">
        <v>7.6999999999999993</v>
      </c>
      <c r="H120" s="20">
        <v>79.466666666666669</v>
      </c>
      <c r="I120" s="20">
        <v>1.1333333334388828E-2</v>
      </c>
      <c r="J120" s="20">
        <v>125.83892617449663</v>
      </c>
      <c r="K120" s="33" t="s">
        <v>32</v>
      </c>
    </row>
    <row r="121" spans="1:11" ht="17.25" thickBot="1">
      <c r="A121" s="34" t="s">
        <v>202</v>
      </c>
      <c r="B121" s="21">
        <v>2000</v>
      </c>
      <c r="C121" s="21">
        <v>37.5</v>
      </c>
      <c r="D121" s="27">
        <v>44139.554861111108</v>
      </c>
      <c r="E121" s="21">
        <v>1799.9999995809048</v>
      </c>
      <c r="F121" s="21">
        <v>28.6</v>
      </c>
      <c r="G121" s="21">
        <v>8.8999999999999986</v>
      </c>
      <c r="H121" s="21">
        <v>76.266666666666666</v>
      </c>
      <c r="I121" s="21">
        <v>6.6666666682188673E-3</v>
      </c>
      <c r="J121" s="21">
        <v>131.11888111888109</v>
      </c>
      <c r="K121" s="35" t="s">
        <v>32</v>
      </c>
    </row>
    <row r="122" spans="1:11" ht="17.25" thickBot="1">
      <c r="A122" s="32" t="s">
        <v>202</v>
      </c>
      <c r="B122" s="20">
        <v>2000</v>
      </c>
      <c r="C122" s="20">
        <v>37.5</v>
      </c>
      <c r="D122" s="26">
        <v>44139.575694444444</v>
      </c>
      <c r="E122" s="20">
        <v>3599.9999997904524</v>
      </c>
      <c r="F122" s="20">
        <v>22</v>
      </c>
      <c r="G122" s="20">
        <v>15.5</v>
      </c>
      <c r="H122" s="20">
        <v>58.666666666666664</v>
      </c>
      <c r="I122" s="20">
        <v>1.8333333334400476E-2</v>
      </c>
      <c r="J122" s="20">
        <v>170.45454545454547</v>
      </c>
      <c r="K122" s="33" t="s">
        <v>32</v>
      </c>
    </row>
    <row r="123" spans="1:11" ht="17.25" thickBot="1">
      <c r="A123" s="34" t="s">
        <v>202</v>
      </c>
      <c r="B123" s="21">
        <v>2000</v>
      </c>
      <c r="C123" s="21">
        <v>37.5</v>
      </c>
      <c r="D123" s="27">
        <v>44139.613194444442</v>
      </c>
      <c r="E123" s="21">
        <v>6839.9999996647239</v>
      </c>
      <c r="F123" s="21">
        <v>16.3</v>
      </c>
      <c r="G123" s="21">
        <v>21.2</v>
      </c>
      <c r="H123" s="21">
        <v>43.466666666666669</v>
      </c>
      <c r="I123" s="21">
        <v>8.3333333337418068E-3</v>
      </c>
      <c r="J123" s="21">
        <v>230.06134969325154</v>
      </c>
      <c r="K123" s="35" t="s">
        <v>32</v>
      </c>
    </row>
    <row r="124" spans="1:11" ht="17.25" thickBot="1">
      <c r="A124" s="32" t="s">
        <v>202</v>
      </c>
      <c r="B124" s="20">
        <v>2000</v>
      </c>
      <c r="C124" s="20">
        <v>37.5</v>
      </c>
      <c r="D124" s="26">
        <v>44139.654861111114</v>
      </c>
      <c r="E124" s="20">
        <v>10440.000000083819</v>
      </c>
      <c r="F124" s="20">
        <v>14.7</v>
      </c>
      <c r="G124" s="20">
        <v>22.8</v>
      </c>
      <c r="H124" s="20">
        <v>39.199999999999996</v>
      </c>
      <c r="I124" s="20">
        <v>1.5325670497961261E-3</v>
      </c>
      <c r="J124" s="20">
        <v>255.10204081632654</v>
      </c>
      <c r="K124" s="33" t="s">
        <v>32</v>
      </c>
    </row>
    <row r="125" spans="1:11" ht="17.25" thickBot="1">
      <c r="A125" s="34" t="s">
        <v>202</v>
      </c>
      <c r="B125" s="21">
        <v>2000</v>
      </c>
      <c r="C125" s="21">
        <v>37.5</v>
      </c>
      <c r="D125" s="27">
        <v>44139.696527777778</v>
      </c>
      <c r="E125" s="21">
        <v>14039.999999874271</v>
      </c>
      <c r="F125" s="21">
        <v>13.8</v>
      </c>
      <c r="G125" s="21">
        <v>23.7</v>
      </c>
      <c r="H125" s="21">
        <v>36.799999999999997</v>
      </c>
      <c r="I125" s="21">
        <v>6.4102564103138047E-4</v>
      </c>
      <c r="J125" s="21">
        <v>271.73913043478262</v>
      </c>
      <c r="K125" s="35" t="s">
        <v>32</v>
      </c>
    </row>
    <row r="126" spans="1:11" ht="17.25" thickBot="1">
      <c r="A126" s="32" t="s">
        <v>202</v>
      </c>
      <c r="B126" s="20">
        <v>2000</v>
      </c>
      <c r="C126" s="20">
        <v>37.5</v>
      </c>
      <c r="D126" s="26">
        <v>44140.354166666664</v>
      </c>
      <c r="E126" s="20">
        <v>70859.999999636784</v>
      </c>
      <c r="F126" s="20">
        <v>9.8000000000000007</v>
      </c>
      <c r="G126" s="20">
        <v>27.7</v>
      </c>
      <c r="H126" s="20">
        <v>26.133333333333336</v>
      </c>
      <c r="I126" s="20">
        <v>5.644933672058289E-4</v>
      </c>
      <c r="J126" s="20">
        <v>382.65306122448976</v>
      </c>
      <c r="K126" s="33" t="s">
        <v>32</v>
      </c>
    </row>
    <row r="127" spans="1:11" ht="17.25" thickBot="1">
      <c r="A127" s="34" t="s">
        <v>202</v>
      </c>
      <c r="B127" s="21">
        <v>2000</v>
      </c>
      <c r="C127" s="21">
        <v>37.5</v>
      </c>
      <c r="D127" s="27">
        <v>44141.395833333336</v>
      </c>
      <c r="E127" s="21">
        <v>160860.00000005588</v>
      </c>
      <c r="F127" s="21">
        <v>8.6</v>
      </c>
      <c r="G127" s="21">
        <v>28.9</v>
      </c>
      <c r="H127" s="21">
        <v>22.933333333333334</v>
      </c>
      <c r="I127" s="21">
        <v>7.4599030212581387E-5</v>
      </c>
      <c r="J127" s="21">
        <v>436.04651162790697</v>
      </c>
      <c r="K127" s="35" t="s">
        <v>32</v>
      </c>
    </row>
    <row r="128" spans="1:11" ht="17.25" thickBot="1">
      <c r="A128" s="32" t="s">
        <v>202</v>
      </c>
      <c r="B128" s="20">
        <v>2000</v>
      </c>
      <c r="C128" s="20">
        <v>37.5</v>
      </c>
      <c r="D128" s="26">
        <v>44144.385416666664</v>
      </c>
      <c r="E128" s="20">
        <v>419159.99999963678</v>
      </c>
      <c r="F128" s="20">
        <v>7.5</v>
      </c>
      <c r="G128" s="20">
        <v>30</v>
      </c>
      <c r="H128" s="20">
        <v>20</v>
      </c>
      <c r="I128" s="20">
        <v>2.6242962114728335E-5</v>
      </c>
      <c r="J128" s="20">
        <v>500</v>
      </c>
      <c r="K128" s="33" t="s">
        <v>32</v>
      </c>
    </row>
    <row r="129" spans="1:11" ht="17.25" thickBot="1">
      <c r="A129" s="34" t="s">
        <v>202</v>
      </c>
      <c r="B129" s="21">
        <v>2000</v>
      </c>
      <c r="C129" s="21">
        <v>37.5</v>
      </c>
      <c r="D129" s="27">
        <v>44145.375</v>
      </c>
      <c r="E129" s="21">
        <v>504659.99999984633</v>
      </c>
      <c r="F129" s="21">
        <v>7.4</v>
      </c>
      <c r="G129" s="21">
        <v>30.1</v>
      </c>
      <c r="H129" s="21">
        <v>19.733333333333334</v>
      </c>
      <c r="I129" s="21">
        <v>1.9815321206362717E-6</v>
      </c>
      <c r="J129" s="21">
        <v>506.75675675675677</v>
      </c>
      <c r="K129" s="35" t="s">
        <v>32</v>
      </c>
    </row>
    <row r="130" spans="1:11" ht="17.25" thickBot="1">
      <c r="A130" s="47" t="s">
        <v>202</v>
      </c>
      <c r="B130" s="48">
        <v>2000</v>
      </c>
      <c r="C130" s="48">
        <v>37.5</v>
      </c>
      <c r="D130" s="49">
        <v>44146.354166666664</v>
      </c>
      <c r="E130" s="48">
        <v>589259.99999963678</v>
      </c>
      <c r="F130" s="48">
        <v>7.3</v>
      </c>
      <c r="G130" s="48">
        <v>30.2</v>
      </c>
      <c r="H130" s="48">
        <v>19.466666666666665</v>
      </c>
      <c r="I130" s="48">
        <v>1.6970437497889246E-6</v>
      </c>
      <c r="J130" s="48">
        <v>513.69863013698637</v>
      </c>
      <c r="K130" s="50" t="s">
        <v>32</v>
      </c>
    </row>
    <row r="132" spans="1:11" ht="17.25" thickBot="1"/>
    <row r="133" spans="1:11" ht="17.25" thickBot="1">
      <c r="A133" s="28" t="s">
        <v>205</v>
      </c>
      <c r="B133" s="29">
        <v>2</v>
      </c>
      <c r="C133" s="5"/>
      <c r="D133" s="5"/>
      <c r="E133" s="5"/>
      <c r="F133" s="5"/>
      <c r="G133" s="5"/>
      <c r="H133" s="5"/>
      <c r="I133" s="5"/>
      <c r="J133" s="5"/>
      <c r="K133" s="6"/>
    </row>
    <row r="134" spans="1:11" ht="17.25" thickBot="1">
      <c r="A134" s="30" t="s">
        <v>206</v>
      </c>
      <c r="B134" s="23">
        <v>44139.53125</v>
      </c>
      <c r="K134" s="7"/>
    </row>
    <row r="135" spans="1:11" ht="17.25" thickBot="1">
      <c r="A135" s="30" t="s">
        <v>207</v>
      </c>
      <c r="B135" s="20">
        <v>200</v>
      </c>
      <c r="K135" s="7"/>
    </row>
    <row r="136" spans="1:11" ht="17.25" thickBot="1">
      <c r="A136" s="8"/>
      <c r="K136" s="7"/>
    </row>
    <row r="137" spans="1:11" ht="17.25" thickBot="1">
      <c r="A137" s="30" t="s">
        <v>151</v>
      </c>
      <c r="B137" s="20">
        <v>23.700000000000003</v>
      </c>
      <c r="K137" s="7"/>
    </row>
    <row r="138" spans="1:11" ht="17.25" thickBot="1">
      <c r="A138" s="30" t="s">
        <v>159</v>
      </c>
      <c r="B138" s="21">
        <v>338.73873873873873</v>
      </c>
      <c r="K138" s="7"/>
    </row>
    <row r="139" spans="1:11" ht="17.25" thickBot="1">
      <c r="A139" s="30" t="s">
        <v>158</v>
      </c>
      <c r="B139" s="20">
        <v>544.92753623188412</v>
      </c>
      <c r="K139" s="7"/>
    </row>
    <row r="140" spans="1:11" ht="17.25" thickBot="1">
      <c r="A140" s="30" t="s">
        <v>151</v>
      </c>
      <c r="B140" s="21">
        <v>23.8</v>
      </c>
      <c r="K140" s="7"/>
    </row>
    <row r="141" spans="1:11" ht="17.25" thickBot="1">
      <c r="A141" s="8"/>
      <c r="K141" s="7"/>
    </row>
    <row r="142" spans="1:11" ht="17.25" thickBot="1">
      <c r="A142" s="30" t="s">
        <v>1</v>
      </c>
      <c r="B142" s="19" t="s">
        <v>147</v>
      </c>
      <c r="C142" s="19" t="s">
        <v>208</v>
      </c>
      <c r="D142" s="19" t="s">
        <v>209</v>
      </c>
      <c r="E142" s="19" t="s">
        <v>210</v>
      </c>
      <c r="F142" s="19" t="s">
        <v>211</v>
      </c>
      <c r="G142" s="19" t="s">
        <v>148</v>
      </c>
      <c r="H142" s="19" t="s">
        <v>149</v>
      </c>
      <c r="I142" s="19" t="s">
        <v>212</v>
      </c>
      <c r="J142" s="19" t="s">
        <v>213</v>
      </c>
      <c r="K142" s="31" t="s">
        <v>214</v>
      </c>
    </row>
    <row r="143" spans="1:11" ht="17.25" thickBot="1">
      <c r="A143" s="32" t="s">
        <v>203</v>
      </c>
      <c r="B143" s="20">
        <v>2000</v>
      </c>
      <c r="C143" s="20">
        <v>37.6</v>
      </c>
      <c r="D143" s="26">
        <v>44139.53125</v>
      </c>
      <c r="E143" s="20"/>
      <c r="F143" s="20">
        <v>37.6</v>
      </c>
      <c r="G143" s="20">
        <v>0</v>
      </c>
      <c r="H143" s="20"/>
      <c r="I143" s="20">
        <v>0</v>
      </c>
      <c r="J143" s="20">
        <v>200</v>
      </c>
      <c r="K143" s="33" t="s">
        <v>32</v>
      </c>
    </row>
    <row r="144" spans="1:11" ht="17.25" thickBot="1">
      <c r="A144" s="34" t="s">
        <v>203</v>
      </c>
      <c r="B144" s="21">
        <v>2000</v>
      </c>
      <c r="C144" s="21">
        <v>37.6</v>
      </c>
      <c r="D144" s="27">
        <v>44139.531944444447</v>
      </c>
      <c r="E144" s="21">
        <v>60.000000195577741</v>
      </c>
      <c r="F144" s="21">
        <v>37.6</v>
      </c>
      <c r="G144" s="21">
        <v>0</v>
      </c>
      <c r="H144" s="21">
        <v>100</v>
      </c>
      <c r="I144" s="21">
        <v>0</v>
      </c>
      <c r="J144" s="21">
        <v>200</v>
      </c>
      <c r="K144" s="35" t="s">
        <v>32</v>
      </c>
    </row>
    <row r="145" spans="1:11" ht="17.25" thickBot="1">
      <c r="A145" s="32" t="s">
        <v>203</v>
      </c>
      <c r="B145" s="20">
        <v>2000</v>
      </c>
      <c r="C145" s="20">
        <v>37.6</v>
      </c>
      <c r="D145" s="26">
        <v>44139.534722222219</v>
      </c>
      <c r="E145" s="20">
        <v>299.99999972060323</v>
      </c>
      <c r="F145" s="20">
        <v>36.700000000000003</v>
      </c>
      <c r="G145" s="20">
        <v>0.89999999999999858</v>
      </c>
      <c r="H145" s="20">
        <v>97.606382978723403</v>
      </c>
      <c r="I145" s="20">
        <v>3.0000000027939629E-2</v>
      </c>
      <c r="J145" s="20">
        <v>204.90463215258856</v>
      </c>
      <c r="K145" s="33" t="s">
        <v>32</v>
      </c>
    </row>
    <row r="146" spans="1:11" ht="17.25" thickBot="1">
      <c r="A146" s="34" t="s">
        <v>203</v>
      </c>
      <c r="B146" s="21">
        <v>2000</v>
      </c>
      <c r="C146" s="21">
        <v>37.6</v>
      </c>
      <c r="D146" s="27">
        <v>44139.536111111112</v>
      </c>
      <c r="E146" s="21">
        <v>420.00000011175871</v>
      </c>
      <c r="F146" s="21">
        <v>36.5</v>
      </c>
      <c r="G146" s="21">
        <v>1.1000000000000014</v>
      </c>
      <c r="H146" s="21">
        <v>97.074468085106375</v>
      </c>
      <c r="I146" s="21">
        <v>4.7619047606377238E-3</v>
      </c>
      <c r="J146" s="21">
        <v>206.02739726027397</v>
      </c>
      <c r="K146" s="35" t="s">
        <v>32</v>
      </c>
    </row>
    <row r="147" spans="1:11" ht="17.25" thickBot="1">
      <c r="A147" s="32" t="s">
        <v>203</v>
      </c>
      <c r="B147" s="20">
        <v>2000</v>
      </c>
      <c r="C147" s="20">
        <v>37.6</v>
      </c>
      <c r="D147" s="26">
        <v>44139.538194444445</v>
      </c>
      <c r="E147" s="20">
        <v>600.00000006984919</v>
      </c>
      <c r="F147" s="20">
        <v>36.299999999999997</v>
      </c>
      <c r="G147" s="20">
        <v>1.3000000000000043</v>
      </c>
      <c r="H147" s="20">
        <v>96.542553191489361</v>
      </c>
      <c r="I147" s="20">
        <v>3.3333333329453297E-3</v>
      </c>
      <c r="J147" s="20">
        <v>207.1625344352617</v>
      </c>
      <c r="K147" s="33" t="s">
        <v>32</v>
      </c>
    </row>
    <row r="148" spans="1:11" ht="17.25" thickBot="1">
      <c r="A148" s="34" t="s">
        <v>203</v>
      </c>
      <c r="B148" s="21">
        <v>2000</v>
      </c>
      <c r="C148" s="21">
        <v>37.6</v>
      </c>
      <c r="D148" s="27">
        <v>44139.541666666664</v>
      </c>
      <c r="E148" s="21">
        <v>899.99999979045242</v>
      </c>
      <c r="F148" s="21">
        <v>35.700000000000003</v>
      </c>
      <c r="G148" s="21">
        <v>1.8999999999999986</v>
      </c>
      <c r="H148" s="21">
        <v>94.946808510638306</v>
      </c>
      <c r="I148" s="21">
        <v>6.6666666682188075E-3</v>
      </c>
      <c r="J148" s="21">
        <v>210.64425770308125</v>
      </c>
      <c r="K148" s="35" t="s">
        <v>32</v>
      </c>
    </row>
    <row r="149" spans="1:11" ht="17.25" thickBot="1">
      <c r="A149" s="32" t="s">
        <v>203</v>
      </c>
      <c r="B149" s="20">
        <v>2000</v>
      </c>
      <c r="C149" s="20">
        <v>37.6</v>
      </c>
      <c r="D149" s="26">
        <v>44139.548611111109</v>
      </c>
      <c r="E149" s="20">
        <v>1499.9999998603016</v>
      </c>
      <c r="F149" s="20">
        <v>34.5</v>
      </c>
      <c r="G149" s="20">
        <v>3.1000000000000014</v>
      </c>
      <c r="H149" s="20">
        <v>91.755319148936167</v>
      </c>
      <c r="I149" s="20">
        <v>8.0000000007450778E-3</v>
      </c>
      <c r="J149" s="20">
        <v>217.97101449275362</v>
      </c>
      <c r="K149" s="33" t="s">
        <v>32</v>
      </c>
    </row>
    <row r="150" spans="1:11" ht="17.25" thickBot="1">
      <c r="A150" s="34" t="s">
        <v>203</v>
      </c>
      <c r="B150" s="21">
        <v>2000</v>
      </c>
      <c r="C150" s="21">
        <v>37.6</v>
      </c>
      <c r="D150" s="27">
        <v>44139.552083333336</v>
      </c>
      <c r="E150" s="21">
        <v>1800.0000002095476</v>
      </c>
      <c r="F150" s="21">
        <v>33.799999999999997</v>
      </c>
      <c r="G150" s="21">
        <v>3.8000000000000043</v>
      </c>
      <c r="H150" s="21">
        <v>89.893617021276583</v>
      </c>
      <c r="I150" s="21">
        <v>3.8888888884361784E-3</v>
      </c>
      <c r="J150" s="21">
        <v>222.48520710059174</v>
      </c>
      <c r="K150" s="35" t="s">
        <v>32</v>
      </c>
    </row>
    <row r="151" spans="1:11" ht="17.25" thickBot="1">
      <c r="A151" s="32" t="s">
        <v>203</v>
      </c>
      <c r="B151" s="20">
        <v>2000</v>
      </c>
      <c r="C151" s="20">
        <v>37.6</v>
      </c>
      <c r="D151" s="26">
        <v>44139.572916666664</v>
      </c>
      <c r="E151" s="20">
        <v>3599.9999997904524</v>
      </c>
      <c r="F151" s="20">
        <v>30.2</v>
      </c>
      <c r="G151" s="20">
        <v>7.4000000000000021</v>
      </c>
      <c r="H151" s="20">
        <v>80.319148936170208</v>
      </c>
      <c r="I151" s="20">
        <v>1.0000000000582071E-2</v>
      </c>
      <c r="J151" s="20">
        <v>249.00662251655632</v>
      </c>
      <c r="K151" s="33" t="s">
        <v>32</v>
      </c>
    </row>
    <row r="152" spans="1:11" ht="17.25" thickBot="1">
      <c r="A152" s="34" t="s">
        <v>203</v>
      </c>
      <c r="B152" s="21">
        <v>2000</v>
      </c>
      <c r="C152" s="21">
        <v>37.6</v>
      </c>
      <c r="D152" s="27">
        <v>44139.613194444442</v>
      </c>
      <c r="E152" s="21">
        <v>7079.9999998183921</v>
      </c>
      <c r="F152" s="21">
        <v>23.9</v>
      </c>
      <c r="G152" s="21">
        <v>13.700000000000003</v>
      </c>
      <c r="H152" s="21">
        <v>63.563829787234042</v>
      </c>
      <c r="I152" s="21">
        <v>8.8983050849740127E-3</v>
      </c>
      <c r="J152" s="21">
        <v>314.64435146443515</v>
      </c>
      <c r="K152" s="35" t="s">
        <v>32</v>
      </c>
    </row>
    <row r="153" spans="1:11" ht="17.25" thickBot="1">
      <c r="A153" s="32" t="s">
        <v>203</v>
      </c>
      <c r="B153" s="20">
        <v>2000</v>
      </c>
      <c r="C153" s="20">
        <v>37.6</v>
      </c>
      <c r="D153" s="26">
        <v>44139.654861111114</v>
      </c>
      <c r="E153" s="20">
        <v>10680.000000237487</v>
      </c>
      <c r="F153" s="20">
        <v>22.2</v>
      </c>
      <c r="G153" s="20">
        <v>15.400000000000002</v>
      </c>
      <c r="H153" s="20">
        <v>59.042553191489354</v>
      </c>
      <c r="I153" s="20">
        <v>1.5917602995900722E-3</v>
      </c>
      <c r="J153" s="20">
        <v>338.73873873873873</v>
      </c>
      <c r="K153" s="33" t="s">
        <v>32</v>
      </c>
    </row>
    <row r="154" spans="1:11" ht="17.25" thickBot="1">
      <c r="A154" s="34" t="s">
        <v>203</v>
      </c>
      <c r="B154" s="21">
        <v>2000</v>
      </c>
      <c r="C154" s="21">
        <v>37.6</v>
      </c>
      <c r="D154" s="27">
        <v>44139.696527777778</v>
      </c>
      <c r="E154" s="21">
        <v>14280.00000002794</v>
      </c>
      <c r="F154" s="21">
        <v>21.4</v>
      </c>
      <c r="G154" s="21">
        <v>16.200000000000003</v>
      </c>
      <c r="H154" s="21">
        <v>56.914893617021264</v>
      </c>
      <c r="I154" s="21">
        <v>5.6022408963475872E-4</v>
      </c>
      <c r="J154" s="21">
        <v>351.40186915887853</v>
      </c>
      <c r="K154" s="35" t="s">
        <v>32</v>
      </c>
    </row>
    <row r="155" spans="1:11" ht="17.25" thickBot="1">
      <c r="A155" s="32" t="s">
        <v>203</v>
      </c>
      <c r="B155" s="20">
        <v>2000</v>
      </c>
      <c r="C155" s="20">
        <v>37.6</v>
      </c>
      <c r="D155" s="26">
        <v>44140.354166666664</v>
      </c>
      <c r="E155" s="20">
        <v>71099.999999790452</v>
      </c>
      <c r="F155" s="20">
        <v>17.100000000000001</v>
      </c>
      <c r="G155" s="20">
        <v>20.5</v>
      </c>
      <c r="H155" s="20">
        <v>45.478723404255319</v>
      </c>
      <c r="I155" s="20">
        <v>6.0478199718884255E-4</v>
      </c>
      <c r="J155" s="20">
        <v>439.76608187134502</v>
      </c>
      <c r="K155" s="33" t="s">
        <v>32</v>
      </c>
    </row>
    <row r="156" spans="1:11" ht="17.25" thickBot="1">
      <c r="A156" s="34" t="s">
        <v>203</v>
      </c>
      <c r="B156" s="21">
        <v>2000</v>
      </c>
      <c r="C156" s="21">
        <v>37.6</v>
      </c>
      <c r="D156" s="27">
        <v>44141.395833333336</v>
      </c>
      <c r="E156" s="21">
        <v>161100.00000020955</v>
      </c>
      <c r="F156" s="21">
        <v>15.4</v>
      </c>
      <c r="G156" s="21">
        <v>22.200000000000003</v>
      </c>
      <c r="H156" s="21">
        <v>40.957446808510639</v>
      </c>
      <c r="I156" s="21">
        <v>1.0552451893220297E-4</v>
      </c>
      <c r="J156" s="21">
        <v>488.31168831168827</v>
      </c>
      <c r="K156" s="35" t="s">
        <v>32</v>
      </c>
    </row>
    <row r="157" spans="1:11" ht="17.25" thickBot="1">
      <c r="A157" s="32" t="s">
        <v>203</v>
      </c>
      <c r="B157" s="20">
        <v>2000</v>
      </c>
      <c r="C157" s="20">
        <v>37.6</v>
      </c>
      <c r="D157" s="26">
        <v>44144.385416666664</v>
      </c>
      <c r="E157" s="20">
        <v>419399.99999979045</v>
      </c>
      <c r="F157" s="20">
        <v>14.1</v>
      </c>
      <c r="G157" s="20">
        <v>23.5</v>
      </c>
      <c r="H157" s="20">
        <v>37.5</v>
      </c>
      <c r="I157" s="20">
        <v>3.0996661897964958E-5</v>
      </c>
      <c r="J157" s="20">
        <v>533.33333333333337</v>
      </c>
      <c r="K157" s="33" t="s">
        <v>32</v>
      </c>
    </row>
    <row r="158" spans="1:11" ht="17.25" thickBot="1">
      <c r="A158" s="34" t="s">
        <v>203</v>
      </c>
      <c r="B158" s="21">
        <v>2000</v>
      </c>
      <c r="C158" s="21">
        <v>37.6</v>
      </c>
      <c r="D158" s="27">
        <v>44145.375</v>
      </c>
      <c r="E158" s="21">
        <v>504900</v>
      </c>
      <c r="F158" s="21">
        <v>13.9</v>
      </c>
      <c r="G158" s="21">
        <v>23.700000000000003</v>
      </c>
      <c r="H158" s="21">
        <v>36.968085106382979</v>
      </c>
      <c r="I158" s="21">
        <v>3.9611804317686529E-6</v>
      </c>
      <c r="J158" s="21">
        <v>541.00719424460431</v>
      </c>
      <c r="K158" s="35" t="s">
        <v>32</v>
      </c>
    </row>
    <row r="159" spans="1:11" ht="17.25" thickBot="1">
      <c r="A159" s="47" t="s">
        <v>203</v>
      </c>
      <c r="B159" s="48">
        <v>2000</v>
      </c>
      <c r="C159" s="48">
        <v>37.6</v>
      </c>
      <c r="D159" s="49">
        <v>44146.354166666664</v>
      </c>
      <c r="E159" s="48">
        <v>589499.99999979045</v>
      </c>
      <c r="F159" s="48">
        <v>13.8</v>
      </c>
      <c r="G159" s="48">
        <v>23.8</v>
      </c>
      <c r="H159" s="48">
        <v>36.702127659574465</v>
      </c>
      <c r="I159" s="48">
        <v>1.6963528413916063E-6</v>
      </c>
      <c r="J159" s="48">
        <v>544.92753623188412</v>
      </c>
      <c r="K159" s="50" t="s">
        <v>32</v>
      </c>
    </row>
    <row r="161" spans="1:11" ht="17.25" thickBot="1"/>
    <row r="162" spans="1:11" ht="17.25" thickBot="1">
      <c r="A162" s="28" t="s">
        <v>205</v>
      </c>
      <c r="B162" s="29">
        <v>2</v>
      </c>
      <c r="C162" s="5"/>
      <c r="D162" s="5"/>
      <c r="E162" s="5"/>
      <c r="F162" s="5"/>
      <c r="G162" s="5"/>
      <c r="H162" s="5"/>
      <c r="I162" s="5"/>
      <c r="J162" s="5"/>
      <c r="K162" s="6"/>
    </row>
    <row r="163" spans="1:11" ht="17.25" thickBot="1">
      <c r="A163" s="30" t="s">
        <v>206</v>
      </c>
      <c r="B163" s="23">
        <v>44139.529861111114</v>
      </c>
      <c r="K163" s="7"/>
    </row>
    <row r="164" spans="1:11" ht="17.25" thickBot="1">
      <c r="A164" s="30" t="s">
        <v>207</v>
      </c>
      <c r="B164" s="20">
        <v>300</v>
      </c>
      <c r="K164" s="7"/>
    </row>
    <row r="165" spans="1:11" ht="17.25" thickBot="1">
      <c r="A165" s="8"/>
      <c r="K165" s="7"/>
    </row>
    <row r="166" spans="1:11" ht="17.25" thickBot="1">
      <c r="A166" s="30" t="s">
        <v>151</v>
      </c>
      <c r="B166" s="20">
        <v>20</v>
      </c>
      <c r="K166" s="7"/>
    </row>
    <row r="167" spans="1:11" ht="17.25" thickBot="1">
      <c r="A167" s="30" t="s">
        <v>159</v>
      </c>
      <c r="B167" s="21">
        <v>397.18309859154931</v>
      </c>
      <c r="K167" s="7"/>
    </row>
    <row r="168" spans="1:11" ht="17.25" thickBot="1">
      <c r="A168" s="30" t="s">
        <v>158</v>
      </c>
      <c r="B168" s="20">
        <v>640.90909090909088</v>
      </c>
      <c r="K168" s="7"/>
    </row>
    <row r="169" spans="1:11" ht="17.25" thickBot="1">
      <c r="A169" s="30" t="s">
        <v>151</v>
      </c>
      <c r="B169" s="21">
        <v>37.6</v>
      </c>
      <c r="K169" s="7"/>
    </row>
    <row r="170" spans="1:11" ht="17.25" thickBot="1">
      <c r="A170" s="8"/>
      <c r="K170" s="7"/>
    </row>
    <row r="171" spans="1:11" ht="17.25" thickBot="1">
      <c r="A171" s="30" t="s">
        <v>1</v>
      </c>
      <c r="B171" s="19" t="s">
        <v>147</v>
      </c>
      <c r="C171" s="19" t="s">
        <v>208</v>
      </c>
      <c r="D171" s="19" t="s">
        <v>209</v>
      </c>
      <c r="E171" s="19" t="s">
        <v>210</v>
      </c>
      <c r="F171" s="19" t="s">
        <v>211</v>
      </c>
      <c r="G171" s="19" t="s">
        <v>148</v>
      </c>
      <c r="H171" s="19" t="s">
        <v>149</v>
      </c>
      <c r="I171" s="19" t="s">
        <v>212</v>
      </c>
      <c r="J171" s="19" t="s">
        <v>213</v>
      </c>
      <c r="K171" s="31" t="s">
        <v>214</v>
      </c>
    </row>
    <row r="172" spans="1:11" ht="17.25" thickBot="1">
      <c r="A172" s="32" t="s">
        <v>204</v>
      </c>
      <c r="B172" s="20">
        <v>2000</v>
      </c>
      <c r="C172" s="20">
        <v>37.6</v>
      </c>
      <c r="D172" s="26">
        <v>44139.529861111114</v>
      </c>
      <c r="E172" s="20"/>
      <c r="F172" s="20">
        <v>37.6</v>
      </c>
      <c r="G172" s="20">
        <v>0</v>
      </c>
      <c r="H172" s="20"/>
      <c r="I172" s="20">
        <v>0</v>
      </c>
      <c r="J172" s="20">
        <v>300</v>
      </c>
      <c r="K172" s="33" t="s">
        <v>32</v>
      </c>
    </row>
    <row r="173" spans="1:11" ht="17.25" thickBot="1">
      <c r="A173" s="34" t="s">
        <v>204</v>
      </c>
      <c r="B173" s="21">
        <v>2000</v>
      </c>
      <c r="C173" s="21">
        <v>37.6</v>
      </c>
      <c r="D173" s="27">
        <v>44139.530555555553</v>
      </c>
      <c r="E173" s="21">
        <v>59.999999566935003</v>
      </c>
      <c r="F173" s="21">
        <v>37.6</v>
      </c>
      <c r="G173" s="21">
        <v>0</v>
      </c>
      <c r="H173" s="21">
        <v>100</v>
      </c>
      <c r="I173" s="21">
        <v>0</v>
      </c>
      <c r="J173" s="21">
        <v>300</v>
      </c>
      <c r="K173" s="35" t="s">
        <v>32</v>
      </c>
    </row>
    <row r="174" spans="1:11" ht="17.25" thickBot="1">
      <c r="A174" s="32" t="s">
        <v>204</v>
      </c>
      <c r="B174" s="20">
        <v>2000</v>
      </c>
      <c r="C174" s="20">
        <v>37.6</v>
      </c>
      <c r="D174" s="26">
        <v>44139.533333333333</v>
      </c>
      <c r="E174" s="20">
        <v>299.99999972060323</v>
      </c>
      <c r="F174" s="20">
        <v>37.6</v>
      </c>
      <c r="G174" s="20">
        <v>0</v>
      </c>
      <c r="H174" s="20">
        <v>100</v>
      </c>
      <c r="I174" s="20">
        <v>0</v>
      </c>
      <c r="J174" s="20">
        <v>300</v>
      </c>
      <c r="K174" s="33" t="s">
        <v>32</v>
      </c>
    </row>
    <row r="175" spans="1:11" ht="17.25" thickBot="1">
      <c r="A175" s="34" t="s">
        <v>204</v>
      </c>
      <c r="B175" s="21">
        <v>2000</v>
      </c>
      <c r="C175" s="21">
        <v>37.6</v>
      </c>
      <c r="D175" s="27">
        <v>44139.536805555559</v>
      </c>
      <c r="E175" s="21">
        <v>600.00000006984919</v>
      </c>
      <c r="F175" s="21">
        <v>37.6</v>
      </c>
      <c r="G175" s="21">
        <v>0</v>
      </c>
      <c r="H175" s="21">
        <v>100</v>
      </c>
      <c r="I175" s="21">
        <v>0</v>
      </c>
      <c r="J175" s="21">
        <v>300</v>
      </c>
      <c r="K175" s="35" t="s">
        <v>32</v>
      </c>
    </row>
    <row r="176" spans="1:11" ht="17.25" thickBot="1">
      <c r="A176" s="32" t="s">
        <v>204</v>
      </c>
      <c r="B176" s="20">
        <v>2000</v>
      </c>
      <c r="C176" s="20">
        <v>37.6</v>
      </c>
      <c r="D176" s="26">
        <v>44139.540277777778</v>
      </c>
      <c r="E176" s="20">
        <v>899.99999979045242</v>
      </c>
      <c r="F176" s="20">
        <v>37.6</v>
      </c>
      <c r="G176" s="20">
        <v>0</v>
      </c>
      <c r="H176" s="20">
        <v>100</v>
      </c>
      <c r="I176" s="20">
        <v>0</v>
      </c>
      <c r="J176" s="20">
        <v>300</v>
      </c>
      <c r="K176" s="33" t="s">
        <v>32</v>
      </c>
    </row>
    <row r="177" spans="1:11" ht="17.25" thickBot="1">
      <c r="A177" s="34" t="s">
        <v>204</v>
      </c>
      <c r="B177" s="21">
        <v>2000</v>
      </c>
      <c r="C177" s="21">
        <v>37.6</v>
      </c>
      <c r="D177" s="27">
        <v>44139.550694444442</v>
      </c>
      <c r="E177" s="21">
        <v>1799.9999995809048</v>
      </c>
      <c r="F177" s="21">
        <v>37.5</v>
      </c>
      <c r="G177" s="21">
        <v>0.10000000000000142</v>
      </c>
      <c r="H177" s="21">
        <v>99.734042553191486</v>
      </c>
      <c r="I177" s="21">
        <v>5.5555555568491378E-4</v>
      </c>
      <c r="J177" s="21">
        <v>300.79999999999995</v>
      </c>
      <c r="K177" s="35" t="s">
        <v>32</v>
      </c>
    </row>
    <row r="178" spans="1:11" ht="17.25" thickBot="1">
      <c r="A178" s="32" t="s">
        <v>204</v>
      </c>
      <c r="B178" s="20">
        <v>2000</v>
      </c>
      <c r="C178" s="20">
        <v>37.6</v>
      </c>
      <c r="D178" s="26">
        <v>44139.571527777778</v>
      </c>
      <c r="E178" s="20">
        <v>3599.9999997904524</v>
      </c>
      <c r="F178" s="20">
        <v>37.1</v>
      </c>
      <c r="G178" s="20">
        <v>0.5</v>
      </c>
      <c r="H178" s="20">
        <v>98.670212765957444</v>
      </c>
      <c r="I178" s="20">
        <v>1.1111111111757823E-3</v>
      </c>
      <c r="J178" s="20">
        <v>304.04312668463609</v>
      </c>
      <c r="K178" s="33" t="s">
        <v>32</v>
      </c>
    </row>
    <row r="179" spans="1:11" ht="17.25" thickBot="1">
      <c r="A179" s="34" t="s">
        <v>204</v>
      </c>
      <c r="B179" s="21">
        <v>2000</v>
      </c>
      <c r="C179" s="21">
        <v>37.6</v>
      </c>
      <c r="D179" s="27">
        <v>44139.613194444442</v>
      </c>
      <c r="E179" s="21">
        <v>7199.9999995809048</v>
      </c>
      <c r="F179" s="21">
        <v>36.700000000000003</v>
      </c>
      <c r="G179" s="21">
        <v>0.89999999999999858</v>
      </c>
      <c r="H179" s="21">
        <v>97.606382978723403</v>
      </c>
      <c r="I179" s="21">
        <v>5.5555555558789113E-4</v>
      </c>
      <c r="J179" s="21">
        <v>307.35694822888286</v>
      </c>
      <c r="K179" s="35" t="s">
        <v>32</v>
      </c>
    </row>
    <row r="180" spans="1:11" ht="17.25" thickBot="1">
      <c r="A180" s="32" t="s">
        <v>204</v>
      </c>
      <c r="B180" s="20">
        <v>2000</v>
      </c>
      <c r="C180" s="20">
        <v>37.6</v>
      </c>
      <c r="D180" s="26">
        <v>44139.654861111114</v>
      </c>
      <c r="E180" s="20">
        <v>10800</v>
      </c>
      <c r="F180" s="20">
        <v>28.4</v>
      </c>
      <c r="G180" s="20">
        <v>9.2000000000000028</v>
      </c>
      <c r="H180" s="20">
        <v>75.531914893617014</v>
      </c>
      <c r="I180" s="20">
        <v>7.685185185185189E-3</v>
      </c>
      <c r="J180" s="20">
        <v>397.18309859154931</v>
      </c>
      <c r="K180" s="33" t="s">
        <v>32</v>
      </c>
    </row>
    <row r="181" spans="1:11" ht="17.25" thickBot="1">
      <c r="A181" s="34" t="s">
        <v>204</v>
      </c>
      <c r="B181" s="21">
        <v>2000</v>
      </c>
      <c r="C181" s="21">
        <v>37.6</v>
      </c>
      <c r="D181" s="27">
        <v>44139.696527777778</v>
      </c>
      <c r="E181" s="21">
        <v>14399.999999790452</v>
      </c>
      <c r="F181" s="21">
        <v>25.4</v>
      </c>
      <c r="G181" s="21">
        <v>12.200000000000003</v>
      </c>
      <c r="H181" s="21">
        <v>67.553191489361694</v>
      </c>
      <c r="I181" s="21">
        <v>2.0833333333636498E-3</v>
      </c>
      <c r="J181" s="21">
        <v>444.09448818897641</v>
      </c>
      <c r="K181" s="35" t="s">
        <v>32</v>
      </c>
    </row>
    <row r="182" spans="1:11" ht="17.25" thickBot="1">
      <c r="A182" s="32" t="s">
        <v>204</v>
      </c>
      <c r="B182" s="20">
        <v>2000</v>
      </c>
      <c r="C182" s="20">
        <v>37.6</v>
      </c>
      <c r="D182" s="26">
        <v>44140.354166666664</v>
      </c>
      <c r="E182" s="20">
        <v>71219.999999552965</v>
      </c>
      <c r="F182" s="20">
        <v>20.6</v>
      </c>
      <c r="G182" s="20">
        <v>17</v>
      </c>
      <c r="H182" s="20">
        <v>54.787234042553187</v>
      </c>
      <c r="I182" s="20">
        <v>6.7396798652487029E-4</v>
      </c>
      <c r="J182" s="20">
        <v>547.57281553398059</v>
      </c>
      <c r="K182" s="33" t="s">
        <v>32</v>
      </c>
    </row>
    <row r="183" spans="1:11" ht="17.25" thickBot="1">
      <c r="A183" s="34" t="s">
        <v>204</v>
      </c>
      <c r="B183" s="21">
        <v>2000</v>
      </c>
      <c r="C183" s="21">
        <v>37.6</v>
      </c>
      <c r="D183" s="27">
        <v>44141.395833333336</v>
      </c>
      <c r="E183" s="21">
        <v>161219.99999997206</v>
      </c>
      <c r="F183" s="21">
        <v>19</v>
      </c>
      <c r="G183" s="21">
        <v>18.600000000000001</v>
      </c>
      <c r="H183" s="21">
        <v>50.531914893617028</v>
      </c>
      <c r="I183" s="21">
        <v>9.9243270065765959E-5</v>
      </c>
      <c r="J183" s="21">
        <v>593.68421052631584</v>
      </c>
      <c r="K183" s="35" t="s">
        <v>32</v>
      </c>
    </row>
    <row r="184" spans="1:11" ht="17.25" thickBot="1">
      <c r="A184" s="32" t="s">
        <v>204</v>
      </c>
      <c r="B184" s="20">
        <v>2000</v>
      </c>
      <c r="C184" s="20">
        <v>37.6</v>
      </c>
      <c r="D184" s="26">
        <v>44144.385416666664</v>
      </c>
      <c r="E184" s="20">
        <v>419519.99999955297</v>
      </c>
      <c r="F184" s="20">
        <v>17.899999999999999</v>
      </c>
      <c r="G184" s="20">
        <v>19.700000000000003</v>
      </c>
      <c r="H184" s="20">
        <v>47.606382978723403</v>
      </c>
      <c r="I184" s="20">
        <v>2.6220442410401736E-5</v>
      </c>
      <c r="J184" s="20">
        <v>630.16759776536321</v>
      </c>
      <c r="K184" s="33" t="s">
        <v>32</v>
      </c>
    </row>
    <row r="185" spans="1:11" ht="17.25" thickBot="1">
      <c r="A185" s="34" t="s">
        <v>204</v>
      </c>
      <c r="B185" s="21">
        <v>2000</v>
      </c>
      <c r="C185" s="21">
        <v>37.6</v>
      </c>
      <c r="D185" s="27">
        <v>44145.375</v>
      </c>
      <c r="E185" s="21">
        <v>505019.99999976251</v>
      </c>
      <c r="F185" s="21">
        <v>17.7</v>
      </c>
      <c r="G185" s="21">
        <v>19.900000000000002</v>
      </c>
      <c r="H185" s="21">
        <v>47.074468085106382</v>
      </c>
      <c r="I185" s="21">
        <v>3.9602391984494347E-6</v>
      </c>
      <c r="J185" s="21">
        <v>637.28813559322032</v>
      </c>
      <c r="K185" s="35" t="s">
        <v>32</v>
      </c>
    </row>
    <row r="186" spans="1:11" ht="17.25" thickBot="1">
      <c r="A186" s="47" t="s">
        <v>204</v>
      </c>
      <c r="B186" s="48">
        <v>2000</v>
      </c>
      <c r="C186" s="48">
        <v>37.6</v>
      </c>
      <c r="D186" s="49">
        <v>44146.354166666664</v>
      </c>
      <c r="E186" s="48">
        <v>589619.99999955297</v>
      </c>
      <c r="F186" s="48">
        <v>17.600000000000001</v>
      </c>
      <c r="G186" s="48">
        <v>20</v>
      </c>
      <c r="H186" s="48">
        <v>46.808510638297875</v>
      </c>
      <c r="I186" s="48">
        <v>1.6960075981152892E-6</v>
      </c>
      <c r="J186" s="48">
        <v>640.90909090909088</v>
      </c>
      <c r="K186" s="50" t="s">
        <v>32</v>
      </c>
    </row>
    <row r="188" spans="1:11" ht="17.25" thickBot="1"/>
    <row r="189" spans="1:11" ht="17.25" thickBot="1">
      <c r="A189" s="28" t="s">
        <v>216</v>
      </c>
      <c r="B189" s="44" t="s">
        <v>167</v>
      </c>
      <c r="C189" s="44" t="s">
        <v>168</v>
      </c>
      <c r="D189" s="44" t="s">
        <v>169</v>
      </c>
      <c r="E189" s="44" t="s">
        <v>148</v>
      </c>
      <c r="F189" s="44" t="s">
        <v>170</v>
      </c>
      <c r="G189" s="45" t="s">
        <v>171</v>
      </c>
    </row>
    <row r="190" spans="1:11" ht="17.25" thickBot="1">
      <c r="A190" s="30" t="s">
        <v>172</v>
      </c>
      <c r="B190" s="20">
        <v>539.99999987427145</v>
      </c>
      <c r="C190" s="20">
        <v>7.1428571428571441</v>
      </c>
      <c r="D190" s="20">
        <v>139.99999999999997</v>
      </c>
      <c r="E190" s="20">
        <v>35.099999999999994</v>
      </c>
      <c r="F190" s="20">
        <v>0.65000000015133985</v>
      </c>
      <c r="G190" s="33">
        <v>10</v>
      </c>
    </row>
    <row r="191" spans="1:11" ht="17.25" thickBot="1">
      <c r="A191" s="30" t="s">
        <v>173</v>
      </c>
      <c r="B191" s="21">
        <v>780.00000002793968</v>
      </c>
      <c r="C191" s="21">
        <v>16.180371352785144</v>
      </c>
      <c r="D191" s="21">
        <v>123.60655737704919</v>
      </c>
      <c r="E191" s="21">
        <v>31.6</v>
      </c>
      <c r="F191" s="21">
        <v>0.40512820511369341</v>
      </c>
      <c r="G191" s="35">
        <v>20</v>
      </c>
    </row>
    <row r="192" spans="1:11" ht="17.25" thickBot="1">
      <c r="A192" s="30" t="s">
        <v>174</v>
      </c>
      <c r="B192" s="20">
        <v>3599.9999997904524</v>
      </c>
      <c r="C192" s="20">
        <v>28.457446808510632</v>
      </c>
      <c r="D192" s="20">
        <v>175.70093457943926</v>
      </c>
      <c r="E192" s="20">
        <v>26.900000000000002</v>
      </c>
      <c r="F192" s="20">
        <v>7.4722222226571627E-2</v>
      </c>
      <c r="G192" s="33">
        <v>50</v>
      </c>
    </row>
    <row r="193" spans="1:7" ht="17.25" thickBot="1">
      <c r="A193" s="30" t="s">
        <v>175</v>
      </c>
      <c r="B193" s="21">
        <v>6839.9999996647239</v>
      </c>
      <c r="C193" s="21">
        <v>43.466666666666669</v>
      </c>
      <c r="D193" s="21">
        <v>230.06134969325154</v>
      </c>
      <c r="E193" s="21">
        <v>21.2</v>
      </c>
      <c r="F193" s="21">
        <v>3.0994152048302866E-2</v>
      </c>
      <c r="G193" s="35">
        <v>100</v>
      </c>
    </row>
    <row r="194" spans="1:7" ht="17.25" thickBot="1">
      <c r="A194" s="30" t="s">
        <v>176</v>
      </c>
      <c r="B194" s="20">
        <v>10680.000000237487</v>
      </c>
      <c r="C194" s="20">
        <v>59.042553191489354</v>
      </c>
      <c r="D194" s="20">
        <v>338.73873873873873</v>
      </c>
      <c r="E194" s="20">
        <v>15.400000000000002</v>
      </c>
      <c r="F194" s="20">
        <v>1.4419475655110073E-2</v>
      </c>
      <c r="G194" s="33">
        <v>200</v>
      </c>
    </row>
    <row r="195" spans="1:7" ht="17.25" thickBot="1">
      <c r="A195" s="46" t="s">
        <v>177</v>
      </c>
      <c r="B195" s="37">
        <v>14399.999999790452</v>
      </c>
      <c r="C195" s="37">
        <v>67.553191489361694</v>
      </c>
      <c r="D195" s="37">
        <v>351.40186915887853</v>
      </c>
      <c r="E195" s="37">
        <v>12.200000000000003</v>
      </c>
      <c r="F195" s="37">
        <v>8.4722222223455115E-3</v>
      </c>
      <c r="G195" s="39">
        <v>300</v>
      </c>
    </row>
  </sheetData>
  <phoneticPr fontId="7" type="noConversion"/>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C1109-C053-4DAE-86F1-58EDCA83E354}">
  <dimension ref="A1:K220"/>
  <sheetViews>
    <sheetView topLeftCell="A109" zoomScale="70" zoomScaleNormal="70" workbookViewId="0">
      <selection activeCell="H211" sqref="H211"/>
    </sheetView>
  </sheetViews>
  <sheetFormatPr defaultColWidth="9.140625" defaultRowHeight="16.5"/>
  <cols>
    <col min="1" max="1" width="30.85546875" style="4" bestFit="1" customWidth="1"/>
    <col min="2" max="2" width="17.7109375" style="4" bestFit="1" customWidth="1"/>
    <col min="3" max="3" width="27.5703125" style="4" bestFit="1" customWidth="1"/>
    <col min="4" max="4" width="15.5703125" style="4" bestFit="1" customWidth="1"/>
    <col min="5" max="5" width="31.5703125" style="4" bestFit="1" customWidth="1"/>
    <col min="6" max="6" width="36" style="4" bestFit="1" customWidth="1"/>
    <col min="7" max="7" width="31.5703125" style="4" bestFit="1" customWidth="1"/>
    <col min="8" max="8" width="42.7109375" style="4" bestFit="1" customWidth="1"/>
    <col min="9" max="9" width="26" style="4" bestFit="1" customWidth="1"/>
    <col min="10" max="10" width="31.7109375" style="4" bestFit="1" customWidth="1"/>
    <col min="11" max="11" width="10" style="4" bestFit="1" customWidth="1"/>
    <col min="12" max="16384" width="9.140625" style="4"/>
  </cols>
  <sheetData>
    <row r="1" spans="1:11" ht="17.25" thickBot="1">
      <c r="A1" s="28" t="s">
        <v>157</v>
      </c>
      <c r="B1" s="29">
        <v>2</v>
      </c>
      <c r="C1" s="5"/>
      <c r="D1" s="5"/>
      <c r="E1" s="5"/>
      <c r="F1" s="5"/>
      <c r="G1" s="5"/>
      <c r="H1" s="5"/>
      <c r="I1" s="5"/>
      <c r="J1" s="5"/>
      <c r="K1" s="6"/>
    </row>
    <row r="2" spans="1:11" ht="17.25" thickBot="1">
      <c r="A2" s="30" t="s">
        <v>156</v>
      </c>
      <c r="B2" s="23">
        <v>44146.4375</v>
      </c>
      <c r="K2" s="7"/>
    </row>
    <row r="3" spans="1:11" ht="17.25" thickBot="1">
      <c r="A3" s="30" t="s">
        <v>155</v>
      </c>
      <c r="B3" s="20">
        <v>10</v>
      </c>
      <c r="K3" s="7"/>
    </row>
    <row r="4" spans="1:11" ht="17.25" thickBot="1">
      <c r="A4" s="8"/>
      <c r="K4" s="7"/>
    </row>
    <row r="5" spans="1:11" ht="17.25" thickBot="1">
      <c r="A5" s="30" t="s">
        <v>151</v>
      </c>
      <c r="B5" s="20">
        <v>41.95</v>
      </c>
      <c r="K5" s="7"/>
    </row>
    <row r="6" spans="1:11" ht="17.25" thickBot="1">
      <c r="A6" s="30" t="s">
        <v>154</v>
      </c>
      <c r="B6" s="21">
        <v>286.66666666666669</v>
      </c>
      <c r="K6" s="7"/>
    </row>
    <row r="7" spans="1:11" ht="17.25" thickBot="1">
      <c r="A7" s="30" t="s">
        <v>153</v>
      </c>
      <c r="B7" s="20">
        <v>409.52380952380952</v>
      </c>
      <c r="K7" s="7"/>
    </row>
    <row r="8" spans="1:11" ht="17.25" thickBot="1">
      <c r="A8" s="30" t="s">
        <v>151</v>
      </c>
      <c r="B8" s="21">
        <v>41.95</v>
      </c>
      <c r="K8" s="7"/>
    </row>
    <row r="9" spans="1:11" ht="17.25" thickBot="1">
      <c r="A9" s="8"/>
      <c r="K9" s="7"/>
    </row>
    <row r="10" spans="1:11" ht="17.25" thickBot="1">
      <c r="A10" s="30" t="s">
        <v>1</v>
      </c>
      <c r="B10" s="19" t="s">
        <v>147</v>
      </c>
      <c r="C10" s="19" t="s">
        <v>208</v>
      </c>
      <c r="D10" s="19" t="s">
        <v>209</v>
      </c>
      <c r="E10" s="19" t="s">
        <v>210</v>
      </c>
      <c r="F10" s="19" t="s">
        <v>211</v>
      </c>
      <c r="G10" s="19" t="s">
        <v>148</v>
      </c>
      <c r="H10" s="19" t="s">
        <v>149</v>
      </c>
      <c r="I10" s="19" t="s">
        <v>212</v>
      </c>
      <c r="J10" s="19" t="s">
        <v>213</v>
      </c>
      <c r="K10" s="31" t="s">
        <v>214</v>
      </c>
    </row>
    <row r="11" spans="1:11" ht="17.25" thickBot="1">
      <c r="A11" s="32" t="s">
        <v>188</v>
      </c>
      <c r="B11" s="20">
        <v>2000</v>
      </c>
      <c r="C11" s="20">
        <v>43</v>
      </c>
      <c r="D11" s="26">
        <v>44146.4375</v>
      </c>
      <c r="E11" s="20"/>
      <c r="F11" s="20">
        <v>43</v>
      </c>
      <c r="G11" s="20">
        <v>0</v>
      </c>
      <c r="H11" s="20"/>
      <c r="I11" s="20">
        <v>0</v>
      </c>
      <c r="J11" s="20">
        <v>10</v>
      </c>
      <c r="K11" s="33"/>
    </row>
    <row r="12" spans="1:11" ht="17.25" thickBot="1">
      <c r="A12" s="34" t="s">
        <v>188</v>
      </c>
      <c r="B12" s="21">
        <v>2000</v>
      </c>
      <c r="C12" s="21">
        <v>43</v>
      </c>
      <c r="D12" s="27">
        <v>44146.438194444447</v>
      </c>
      <c r="E12" s="21">
        <v>60.000000195577741</v>
      </c>
      <c r="F12" s="21">
        <v>43</v>
      </c>
      <c r="G12" s="21">
        <v>0</v>
      </c>
      <c r="H12" s="21">
        <v>100</v>
      </c>
      <c r="I12" s="21">
        <v>0</v>
      </c>
      <c r="J12" s="21">
        <v>10</v>
      </c>
      <c r="K12" s="35"/>
    </row>
    <row r="13" spans="1:11" ht="17.25" thickBot="1">
      <c r="A13" s="32" t="s">
        <v>188</v>
      </c>
      <c r="B13" s="20">
        <v>2000</v>
      </c>
      <c r="C13" s="20">
        <v>43</v>
      </c>
      <c r="D13" s="26">
        <v>44146.440972222219</v>
      </c>
      <c r="E13" s="20">
        <v>299.99999972060323</v>
      </c>
      <c r="F13" s="20">
        <v>2</v>
      </c>
      <c r="G13" s="20">
        <v>41</v>
      </c>
      <c r="H13" s="20">
        <v>4.6511627906976747</v>
      </c>
      <c r="I13" s="20">
        <v>1.3666666679394741</v>
      </c>
      <c r="J13" s="20">
        <v>215</v>
      </c>
      <c r="K13" s="33"/>
    </row>
    <row r="14" spans="1:11" ht="17.25" thickBot="1">
      <c r="A14" s="34" t="s">
        <v>188</v>
      </c>
      <c r="B14" s="21">
        <v>2000</v>
      </c>
      <c r="C14" s="21">
        <v>43</v>
      </c>
      <c r="D14" s="27">
        <v>44146.444444444445</v>
      </c>
      <c r="E14" s="21">
        <v>600.00000006984919</v>
      </c>
      <c r="F14" s="21">
        <v>1.3</v>
      </c>
      <c r="G14" s="21">
        <v>41.7</v>
      </c>
      <c r="H14" s="21">
        <v>3.0232558139534884</v>
      </c>
      <c r="I14" s="21">
        <v>1.1666666665308488E-2</v>
      </c>
      <c r="J14" s="21">
        <v>330.76923076923072</v>
      </c>
      <c r="K14" s="35"/>
    </row>
    <row r="15" spans="1:11" ht="17.25" thickBot="1">
      <c r="A15" s="32" t="s">
        <v>188</v>
      </c>
      <c r="B15" s="20">
        <v>2000</v>
      </c>
      <c r="C15" s="20">
        <v>43</v>
      </c>
      <c r="D15" s="26">
        <v>44146.447916666664</v>
      </c>
      <c r="E15" s="20">
        <v>899.99999979045242</v>
      </c>
      <c r="F15" s="20">
        <v>1.3</v>
      </c>
      <c r="G15" s="20">
        <v>41.7</v>
      </c>
      <c r="H15" s="20">
        <v>3.0232558139534884</v>
      </c>
      <c r="I15" s="20">
        <v>0</v>
      </c>
      <c r="J15" s="20">
        <v>330.76923076923072</v>
      </c>
      <c r="K15" s="33"/>
    </row>
    <row r="16" spans="1:11" ht="17.25" thickBot="1">
      <c r="A16" s="34" t="s">
        <v>188</v>
      </c>
      <c r="B16" s="21">
        <v>2000</v>
      </c>
      <c r="C16" s="21">
        <v>43</v>
      </c>
      <c r="D16" s="27">
        <v>44146.451388888891</v>
      </c>
      <c r="E16" s="21">
        <v>1200.0000001396984</v>
      </c>
      <c r="F16" s="21">
        <v>1.4</v>
      </c>
      <c r="G16" s="21">
        <v>41.6</v>
      </c>
      <c r="H16" s="21">
        <v>3.2558139534883721</v>
      </c>
      <c r="I16" s="21">
        <v>-8.3333333323631941E-4</v>
      </c>
      <c r="J16" s="21">
        <v>307.14285714285717</v>
      </c>
      <c r="K16" s="35"/>
    </row>
    <row r="17" spans="1:11" ht="17.25" thickBot="1">
      <c r="A17" s="32" t="s">
        <v>188</v>
      </c>
      <c r="B17" s="20">
        <v>2000</v>
      </c>
      <c r="C17" s="20">
        <v>43</v>
      </c>
      <c r="D17" s="26">
        <v>44146.454861111109</v>
      </c>
      <c r="E17" s="20">
        <v>1499.9999998603016</v>
      </c>
      <c r="F17" s="20">
        <v>1.5</v>
      </c>
      <c r="G17" s="20">
        <v>41.5</v>
      </c>
      <c r="H17" s="20">
        <v>3.4883720930232558</v>
      </c>
      <c r="I17" s="20">
        <v>-6.6666666672875543E-4</v>
      </c>
      <c r="J17" s="20">
        <v>286.66666666666669</v>
      </c>
      <c r="K17" s="33"/>
    </row>
    <row r="18" spans="1:11" ht="17.25" thickBot="1">
      <c r="A18" s="34" t="s">
        <v>188</v>
      </c>
      <c r="B18" s="21">
        <v>2000</v>
      </c>
      <c r="C18" s="21">
        <v>43</v>
      </c>
      <c r="D18" s="27">
        <v>44146.458333333336</v>
      </c>
      <c r="E18" s="21">
        <v>1800.0000002095476</v>
      </c>
      <c r="F18" s="21">
        <v>1.5</v>
      </c>
      <c r="G18" s="21">
        <v>41.5</v>
      </c>
      <c r="H18" s="21">
        <v>3.4883720930232558</v>
      </c>
      <c r="I18" s="21">
        <v>0</v>
      </c>
      <c r="J18" s="21">
        <v>286.66666666666669</v>
      </c>
      <c r="K18" s="35"/>
    </row>
    <row r="19" spans="1:11" ht="17.25" thickBot="1">
      <c r="A19" s="32" t="s">
        <v>188</v>
      </c>
      <c r="B19" s="20">
        <v>2000</v>
      </c>
      <c r="C19" s="20">
        <v>43</v>
      </c>
      <c r="D19" s="26">
        <v>44146.46875</v>
      </c>
      <c r="E19" s="20">
        <v>2700</v>
      </c>
      <c r="F19" s="20">
        <v>1.5</v>
      </c>
      <c r="G19" s="20">
        <v>41.5</v>
      </c>
      <c r="H19" s="20">
        <v>3.4883720930232558</v>
      </c>
      <c r="I19" s="20">
        <v>0</v>
      </c>
      <c r="J19" s="20">
        <v>286.66666666666669</v>
      </c>
      <c r="K19" s="33"/>
    </row>
    <row r="20" spans="1:11" ht="17.25" thickBot="1">
      <c r="A20" s="34" t="s">
        <v>188</v>
      </c>
      <c r="B20" s="21">
        <v>2000</v>
      </c>
      <c r="C20" s="21">
        <v>43</v>
      </c>
      <c r="D20" s="27">
        <v>44146.479166666664</v>
      </c>
      <c r="E20" s="21">
        <v>3599.9999997904524</v>
      </c>
      <c r="F20" s="21">
        <v>1.55</v>
      </c>
      <c r="G20" s="21">
        <v>41.45</v>
      </c>
      <c r="H20" s="21">
        <v>3.6046511627906979</v>
      </c>
      <c r="I20" s="21">
        <v>-1.388888888969734E-4</v>
      </c>
      <c r="J20" s="21">
        <v>277.41935483870969</v>
      </c>
      <c r="K20" s="35"/>
    </row>
    <row r="21" spans="1:11" ht="17.25" thickBot="1">
      <c r="A21" s="32" t="s">
        <v>188</v>
      </c>
      <c r="B21" s="20">
        <v>2000</v>
      </c>
      <c r="C21" s="20">
        <v>43</v>
      </c>
      <c r="D21" s="26">
        <v>44146.520833333336</v>
      </c>
      <c r="E21" s="20">
        <v>7200.0000002095476</v>
      </c>
      <c r="F21" s="20">
        <v>1.5</v>
      </c>
      <c r="G21" s="20">
        <v>41.5</v>
      </c>
      <c r="H21" s="20">
        <v>3.4883720930232558</v>
      </c>
      <c r="I21" s="20">
        <v>6.944444444242341E-5</v>
      </c>
      <c r="J21" s="20">
        <v>286.66666666666669</v>
      </c>
      <c r="K21" s="33"/>
    </row>
    <row r="22" spans="1:11" ht="17.25" thickBot="1">
      <c r="A22" s="34" t="s">
        <v>188</v>
      </c>
      <c r="B22" s="21">
        <v>2000</v>
      </c>
      <c r="C22" s="21">
        <v>43</v>
      </c>
      <c r="D22" s="27">
        <v>44146.5625</v>
      </c>
      <c r="E22" s="21">
        <v>10800</v>
      </c>
      <c r="F22" s="21">
        <v>1.5</v>
      </c>
      <c r="G22" s="21">
        <v>41.5</v>
      </c>
      <c r="H22" s="21">
        <v>3.4883720930232558</v>
      </c>
      <c r="I22" s="21">
        <v>0</v>
      </c>
      <c r="J22" s="21">
        <v>286.66666666666669</v>
      </c>
      <c r="K22" s="35"/>
    </row>
    <row r="23" spans="1:11" ht="17.25" thickBot="1">
      <c r="A23" s="32" t="s">
        <v>188</v>
      </c>
      <c r="B23" s="20">
        <v>2000</v>
      </c>
      <c r="C23" s="20">
        <v>43</v>
      </c>
      <c r="D23" s="26">
        <v>44146.604166666664</v>
      </c>
      <c r="E23" s="20">
        <v>14399.999999790452</v>
      </c>
      <c r="F23" s="20">
        <v>1.45</v>
      </c>
      <c r="G23" s="20">
        <v>41.55</v>
      </c>
      <c r="H23" s="20">
        <v>3.3720930232558137</v>
      </c>
      <c r="I23" s="20">
        <v>3.4722222222727528E-5</v>
      </c>
      <c r="J23" s="20">
        <v>296.55172413793105</v>
      </c>
      <c r="K23" s="33"/>
    </row>
    <row r="24" spans="1:11" ht="17.25" thickBot="1">
      <c r="A24" s="34" t="s">
        <v>188</v>
      </c>
      <c r="B24" s="21">
        <v>2000</v>
      </c>
      <c r="C24" s="21">
        <v>43</v>
      </c>
      <c r="D24" s="27">
        <v>44146.645833333336</v>
      </c>
      <c r="E24" s="21">
        <v>18000.000000209548</v>
      </c>
      <c r="F24" s="21">
        <v>1.45</v>
      </c>
      <c r="G24" s="21">
        <v>41.55</v>
      </c>
      <c r="H24" s="21">
        <v>3.3720930232558137</v>
      </c>
      <c r="I24" s="21">
        <v>0</v>
      </c>
      <c r="J24" s="21">
        <v>296.55172413793105</v>
      </c>
      <c r="K24" s="35"/>
    </row>
    <row r="25" spans="1:11" ht="17.25" thickBot="1">
      <c r="A25" s="32" t="s">
        <v>188</v>
      </c>
      <c r="B25" s="20">
        <v>2000</v>
      </c>
      <c r="C25" s="20">
        <v>43</v>
      </c>
      <c r="D25" s="26">
        <v>44146.6875</v>
      </c>
      <c r="E25" s="20">
        <v>21600</v>
      </c>
      <c r="F25" s="20">
        <v>1.4</v>
      </c>
      <c r="G25" s="20">
        <v>41.6</v>
      </c>
      <c r="H25" s="20">
        <v>3.2558139534883721</v>
      </c>
      <c r="I25" s="20">
        <v>2.3148148148148167E-5</v>
      </c>
      <c r="J25" s="20">
        <v>307.14285714285717</v>
      </c>
      <c r="K25" s="33"/>
    </row>
    <row r="26" spans="1:11" ht="17.25" thickBot="1">
      <c r="A26" s="34" t="s">
        <v>188</v>
      </c>
      <c r="B26" s="21">
        <v>2000</v>
      </c>
      <c r="C26" s="21">
        <v>43</v>
      </c>
      <c r="D26" s="27">
        <v>44147.354166666664</v>
      </c>
      <c r="E26" s="21">
        <v>79199.999999790452</v>
      </c>
      <c r="F26" s="21">
        <v>1.3</v>
      </c>
      <c r="G26" s="21">
        <v>41.7</v>
      </c>
      <c r="H26" s="21">
        <v>3.0232558139534884</v>
      </c>
      <c r="I26" s="21">
        <v>1.2626262626296016E-5</v>
      </c>
      <c r="J26" s="21">
        <v>330.76923076923072</v>
      </c>
      <c r="K26" s="35"/>
    </row>
    <row r="27" spans="1:11" ht="17.25" thickBot="1">
      <c r="A27" s="32" t="s">
        <v>188</v>
      </c>
      <c r="B27" s="20">
        <v>2000</v>
      </c>
      <c r="C27" s="20">
        <v>43</v>
      </c>
      <c r="D27" s="26">
        <v>44147.708333333336</v>
      </c>
      <c r="E27" s="20">
        <v>109800.00000020955</v>
      </c>
      <c r="F27" s="20">
        <v>1.3</v>
      </c>
      <c r="G27" s="20">
        <v>41.7</v>
      </c>
      <c r="H27" s="20">
        <v>3.0232558139534884</v>
      </c>
      <c r="I27" s="20">
        <v>0</v>
      </c>
      <c r="J27" s="20">
        <v>330.76923076923072</v>
      </c>
      <c r="K27" s="33"/>
    </row>
    <row r="28" spans="1:11" ht="17.25" thickBot="1">
      <c r="A28" s="34" t="s">
        <v>188</v>
      </c>
      <c r="B28" s="21">
        <v>2000</v>
      </c>
      <c r="C28" s="21">
        <v>43</v>
      </c>
      <c r="D28" s="27">
        <v>44148.659722222219</v>
      </c>
      <c r="E28" s="21">
        <v>191999.9999997206</v>
      </c>
      <c r="F28" s="21">
        <v>1.2</v>
      </c>
      <c r="G28" s="21">
        <v>41.8</v>
      </c>
      <c r="H28" s="21">
        <v>2.7906976744186047</v>
      </c>
      <c r="I28" s="21">
        <v>5.2083333333409175E-6</v>
      </c>
      <c r="J28" s="21">
        <v>358.33333333333337</v>
      </c>
      <c r="K28" s="35"/>
    </row>
    <row r="29" spans="1:11" ht="17.25" thickBot="1">
      <c r="A29" s="32" t="s">
        <v>188</v>
      </c>
      <c r="B29" s="20">
        <v>2000</v>
      </c>
      <c r="C29" s="20">
        <v>43</v>
      </c>
      <c r="D29" s="26">
        <v>44151.375</v>
      </c>
      <c r="E29" s="20">
        <v>426600</v>
      </c>
      <c r="F29" s="20">
        <v>1.1000000000000001</v>
      </c>
      <c r="G29" s="20">
        <v>41.9</v>
      </c>
      <c r="H29" s="20">
        <v>2.558139534883721</v>
      </c>
      <c r="I29" s="20">
        <v>2.344116268166898E-6</v>
      </c>
      <c r="J29" s="20">
        <v>390.90909090909088</v>
      </c>
      <c r="K29" s="33" t="s">
        <v>32</v>
      </c>
    </row>
    <row r="30" spans="1:11" ht="17.25" thickBot="1">
      <c r="A30" s="34" t="s">
        <v>188</v>
      </c>
      <c r="B30" s="21">
        <v>2000</v>
      </c>
      <c r="C30" s="21">
        <v>43</v>
      </c>
      <c r="D30" s="27">
        <v>44152.356249999997</v>
      </c>
      <c r="E30" s="21">
        <v>511379.99999974854</v>
      </c>
      <c r="F30" s="21">
        <v>1.1000000000000001</v>
      </c>
      <c r="G30" s="21">
        <v>41.9</v>
      </c>
      <c r="H30" s="21">
        <v>2.558139534883721</v>
      </c>
      <c r="I30" s="21">
        <v>0</v>
      </c>
      <c r="J30" s="21">
        <v>390.90909090909088</v>
      </c>
      <c r="K30" s="35" t="s">
        <v>32</v>
      </c>
    </row>
    <row r="31" spans="1:11" ht="17.25" thickBot="1">
      <c r="A31" s="47" t="s">
        <v>188</v>
      </c>
      <c r="B31" s="48">
        <v>2000</v>
      </c>
      <c r="C31" s="48">
        <v>43</v>
      </c>
      <c r="D31" s="49">
        <v>44153.354166666664</v>
      </c>
      <c r="E31" s="48">
        <v>597599.99999979045</v>
      </c>
      <c r="F31" s="48">
        <v>1.05</v>
      </c>
      <c r="G31" s="48">
        <v>41.95</v>
      </c>
      <c r="H31" s="48">
        <v>2.441860465116279</v>
      </c>
      <c r="I31" s="48">
        <v>8.3668005354781753E-7</v>
      </c>
      <c r="J31" s="48">
        <v>409.52380952380952</v>
      </c>
      <c r="K31" s="50" t="s">
        <v>32</v>
      </c>
    </row>
    <row r="33" spans="1:11" ht="17.25" thickBot="1"/>
    <row r="34" spans="1:11" ht="17.25" thickBot="1">
      <c r="A34" s="28" t="s">
        <v>205</v>
      </c>
      <c r="B34" s="29">
        <v>2</v>
      </c>
      <c r="C34" s="5"/>
      <c r="D34" s="5"/>
      <c r="E34" s="5"/>
      <c r="F34" s="5"/>
      <c r="G34" s="5"/>
      <c r="H34" s="5"/>
      <c r="I34" s="5"/>
      <c r="J34" s="5"/>
      <c r="K34" s="6"/>
    </row>
    <row r="35" spans="1:11" ht="17.25" thickBot="1">
      <c r="A35" s="30" t="s">
        <v>206</v>
      </c>
      <c r="B35" s="23">
        <v>44105.50277777778</v>
      </c>
      <c r="K35" s="7"/>
    </row>
    <row r="36" spans="1:11" ht="17.25" thickBot="1">
      <c r="A36" s="30" t="s">
        <v>207</v>
      </c>
      <c r="B36" s="20">
        <v>20</v>
      </c>
      <c r="K36" s="7"/>
    </row>
    <row r="37" spans="1:11" ht="17.25" thickBot="1">
      <c r="A37" s="8"/>
      <c r="K37" s="7"/>
    </row>
    <row r="38" spans="1:11" ht="17.25" thickBot="1">
      <c r="A38" s="30" t="s">
        <v>151</v>
      </c>
      <c r="B38" s="25">
        <v>41.5</v>
      </c>
      <c r="K38" s="7"/>
    </row>
    <row r="39" spans="1:11" ht="17.25" thickBot="1">
      <c r="A39" s="30" t="s">
        <v>159</v>
      </c>
      <c r="B39" s="24">
        <v>390.90909090909088</v>
      </c>
      <c r="K39" s="7"/>
    </row>
    <row r="40" spans="1:11" ht="17.25" thickBot="1">
      <c r="A40" s="30" t="s">
        <v>158</v>
      </c>
      <c r="B40" s="25">
        <v>573.33333333333337</v>
      </c>
      <c r="K40" s="7"/>
    </row>
    <row r="41" spans="1:11" ht="17.25" thickBot="1">
      <c r="A41" s="30" t="s">
        <v>151</v>
      </c>
      <c r="B41" s="24">
        <v>41.5</v>
      </c>
      <c r="K41" s="7"/>
    </row>
    <row r="42" spans="1:11" ht="17.25" thickBot="1">
      <c r="A42" s="8"/>
      <c r="K42" s="7"/>
    </row>
    <row r="43" spans="1:11" ht="17.25" thickBot="1">
      <c r="A43" s="30" t="s">
        <v>1</v>
      </c>
      <c r="B43" s="19" t="s">
        <v>147</v>
      </c>
      <c r="C43" s="19" t="s">
        <v>208</v>
      </c>
      <c r="D43" s="19" t="s">
        <v>209</v>
      </c>
      <c r="E43" s="19" t="s">
        <v>210</v>
      </c>
      <c r="F43" s="19" t="s">
        <v>211</v>
      </c>
      <c r="G43" s="19" t="s">
        <v>148</v>
      </c>
      <c r="H43" s="19" t="s">
        <v>149</v>
      </c>
      <c r="I43" s="19" t="s">
        <v>212</v>
      </c>
      <c r="J43" s="19" t="s">
        <v>213</v>
      </c>
      <c r="K43" s="31" t="s">
        <v>214</v>
      </c>
    </row>
    <row r="44" spans="1:11" ht="17.25" thickBot="1">
      <c r="A44" s="32" t="s">
        <v>215</v>
      </c>
      <c r="B44" s="20">
        <v>2000</v>
      </c>
      <c r="C44" s="20">
        <v>43</v>
      </c>
      <c r="D44" s="26">
        <v>44146.4375</v>
      </c>
      <c r="E44" s="20"/>
      <c r="F44" s="20">
        <v>43</v>
      </c>
      <c r="G44" s="20">
        <v>0</v>
      </c>
      <c r="H44" s="20"/>
      <c r="I44" s="20">
        <v>0</v>
      </c>
      <c r="J44" s="20">
        <v>20</v>
      </c>
      <c r="K44" s="33" t="s">
        <v>32</v>
      </c>
    </row>
    <row r="45" spans="1:11" ht="17.25" thickBot="1">
      <c r="A45" s="34" t="s">
        <v>215</v>
      </c>
      <c r="B45" s="21">
        <v>2000</v>
      </c>
      <c r="C45" s="21">
        <v>43</v>
      </c>
      <c r="D45" s="27">
        <v>44146.438194444447</v>
      </c>
      <c r="E45" s="21">
        <v>60.000000195577741</v>
      </c>
      <c r="F45" s="21">
        <v>43</v>
      </c>
      <c r="G45" s="21">
        <v>0</v>
      </c>
      <c r="H45" s="21">
        <v>100</v>
      </c>
      <c r="I45" s="21">
        <v>0</v>
      </c>
      <c r="J45" s="21">
        <v>20</v>
      </c>
      <c r="K45" s="35" t="s">
        <v>32</v>
      </c>
    </row>
    <row r="46" spans="1:11" ht="17.25" thickBot="1">
      <c r="A46" s="32" t="s">
        <v>215</v>
      </c>
      <c r="B46" s="20">
        <v>2000</v>
      </c>
      <c r="C46" s="20">
        <v>43</v>
      </c>
      <c r="D46" s="26">
        <v>44146.440972222219</v>
      </c>
      <c r="E46" s="20">
        <v>299.99999972060323</v>
      </c>
      <c r="F46" s="20">
        <v>14.3</v>
      </c>
      <c r="G46" s="20">
        <v>28.7</v>
      </c>
      <c r="H46" s="20">
        <v>100</v>
      </c>
      <c r="I46" s="20">
        <v>0.95666666755763197</v>
      </c>
      <c r="J46" s="20">
        <v>60.139860139860133</v>
      </c>
      <c r="K46" s="33" t="s">
        <v>32</v>
      </c>
    </row>
    <row r="47" spans="1:11" ht="17.25" thickBot="1">
      <c r="A47" s="34" t="s">
        <v>215</v>
      </c>
      <c r="B47" s="21">
        <v>2000</v>
      </c>
      <c r="C47" s="21">
        <v>43</v>
      </c>
      <c r="D47" s="27">
        <v>44146.442361111112</v>
      </c>
      <c r="E47" s="21">
        <v>420.00000011175871</v>
      </c>
      <c r="F47" s="21">
        <v>4</v>
      </c>
      <c r="G47" s="21">
        <v>39</v>
      </c>
      <c r="H47" s="21">
        <v>33.255813953488371</v>
      </c>
      <c r="I47" s="21">
        <v>0.24523809517283932</v>
      </c>
      <c r="J47" s="21">
        <v>215</v>
      </c>
      <c r="K47" s="35" t="s">
        <v>32</v>
      </c>
    </row>
    <row r="48" spans="1:11" ht="17.25" thickBot="1">
      <c r="A48" s="32" t="s">
        <v>215</v>
      </c>
      <c r="B48" s="20">
        <v>2000</v>
      </c>
      <c r="C48" s="20">
        <v>43</v>
      </c>
      <c r="D48" s="26">
        <v>44146.443055555559</v>
      </c>
      <c r="E48" s="20">
        <v>480.00000030733645</v>
      </c>
      <c r="F48" s="20">
        <v>3.1</v>
      </c>
      <c r="G48" s="20">
        <v>39.9</v>
      </c>
      <c r="H48" s="20">
        <v>9.3023255813953494</v>
      </c>
      <c r="I48" s="20">
        <v>1.8749999987994669E-2</v>
      </c>
      <c r="J48" s="20">
        <v>277.41935483870969</v>
      </c>
      <c r="K48" s="33" t="s">
        <v>32</v>
      </c>
    </row>
    <row r="49" spans="1:11" ht="17.25" thickBot="1">
      <c r="A49" s="34" t="s">
        <v>215</v>
      </c>
      <c r="B49" s="21">
        <v>2000</v>
      </c>
      <c r="C49" s="21">
        <v>43</v>
      </c>
      <c r="D49" s="27">
        <v>44146.444444444445</v>
      </c>
      <c r="E49" s="21">
        <v>600.00000006984919</v>
      </c>
      <c r="F49" s="21">
        <v>3.1</v>
      </c>
      <c r="G49" s="21">
        <v>39.9</v>
      </c>
      <c r="H49" s="21">
        <v>7.2093023255813957</v>
      </c>
      <c r="I49" s="21">
        <v>0</v>
      </c>
      <c r="J49" s="21">
        <v>277.41935483870969</v>
      </c>
      <c r="K49" s="35" t="s">
        <v>32</v>
      </c>
    </row>
    <row r="50" spans="1:11" ht="17.25" thickBot="1">
      <c r="A50" s="32" t="s">
        <v>215</v>
      </c>
      <c r="B50" s="20">
        <v>2000</v>
      </c>
      <c r="C50" s="20">
        <v>43</v>
      </c>
      <c r="D50" s="26">
        <v>44146.447916666664</v>
      </c>
      <c r="E50" s="20">
        <v>899.99999979045242</v>
      </c>
      <c r="F50" s="20">
        <v>3</v>
      </c>
      <c r="G50" s="20">
        <v>40</v>
      </c>
      <c r="H50" s="20">
        <v>7.2093023255813957</v>
      </c>
      <c r="I50" s="20">
        <v>1.1111111113698128E-3</v>
      </c>
      <c r="J50" s="20">
        <v>286.66666666666669</v>
      </c>
      <c r="K50" s="33" t="s">
        <v>32</v>
      </c>
    </row>
    <row r="51" spans="1:11" ht="17.25" thickBot="1">
      <c r="A51" s="34" t="s">
        <v>215</v>
      </c>
      <c r="B51" s="21">
        <v>2000</v>
      </c>
      <c r="C51" s="21">
        <v>43</v>
      </c>
      <c r="D51" s="27">
        <v>44146.451388888891</v>
      </c>
      <c r="E51" s="21">
        <v>1200.0000001396984</v>
      </c>
      <c r="F51" s="21">
        <v>2.8</v>
      </c>
      <c r="G51" s="21">
        <v>40.200000000000003</v>
      </c>
      <c r="H51" s="21">
        <v>6.9767441860465116</v>
      </c>
      <c r="I51" s="21">
        <v>1.6666666664726425E-3</v>
      </c>
      <c r="J51" s="21">
        <v>307.14285714285717</v>
      </c>
      <c r="K51" s="35" t="s">
        <v>32</v>
      </c>
    </row>
    <row r="52" spans="1:11" ht="17.25" thickBot="1">
      <c r="A52" s="32" t="s">
        <v>215</v>
      </c>
      <c r="B52" s="20">
        <v>2000</v>
      </c>
      <c r="C52" s="20">
        <v>43</v>
      </c>
      <c r="D52" s="26">
        <v>44146.454861111109</v>
      </c>
      <c r="E52" s="20">
        <v>1499.9999998603016</v>
      </c>
      <c r="F52" s="20">
        <v>2.7</v>
      </c>
      <c r="G52" s="20">
        <v>40.299999999999997</v>
      </c>
      <c r="H52" s="20">
        <v>6.5116279069767442</v>
      </c>
      <c r="I52" s="20">
        <v>6.6666666672875251E-4</v>
      </c>
      <c r="J52" s="20">
        <v>318.51851851851853</v>
      </c>
      <c r="K52" s="33" t="s">
        <v>32</v>
      </c>
    </row>
    <row r="53" spans="1:11" ht="17.25" thickBot="1">
      <c r="A53" s="34" t="s">
        <v>215</v>
      </c>
      <c r="B53" s="21">
        <v>2000</v>
      </c>
      <c r="C53" s="21">
        <v>43</v>
      </c>
      <c r="D53" s="27">
        <v>44146.458333333336</v>
      </c>
      <c r="E53" s="21">
        <v>1800.0000002095476</v>
      </c>
      <c r="F53" s="21">
        <v>2.65</v>
      </c>
      <c r="G53" s="21">
        <v>40.35</v>
      </c>
      <c r="H53" s="21">
        <v>6.279069767441861</v>
      </c>
      <c r="I53" s="21">
        <v>2.7777777774544166E-4</v>
      </c>
      <c r="J53" s="21">
        <v>324.52830188679241</v>
      </c>
      <c r="K53" s="35" t="s">
        <v>32</v>
      </c>
    </row>
    <row r="54" spans="1:11" ht="17.25" thickBot="1">
      <c r="A54" s="32" t="s">
        <v>215</v>
      </c>
      <c r="B54" s="20">
        <v>2000</v>
      </c>
      <c r="C54" s="20">
        <v>43</v>
      </c>
      <c r="D54" s="26">
        <v>44146.46875</v>
      </c>
      <c r="E54" s="20">
        <v>2700</v>
      </c>
      <c r="F54" s="20">
        <v>2.5</v>
      </c>
      <c r="G54" s="20">
        <v>40.5</v>
      </c>
      <c r="H54" s="20">
        <v>6.162790697674418</v>
      </c>
      <c r="I54" s="20">
        <v>5.5555555555555523E-4</v>
      </c>
      <c r="J54" s="20">
        <v>344</v>
      </c>
      <c r="K54" s="33" t="s">
        <v>32</v>
      </c>
    </row>
    <row r="55" spans="1:11" ht="17.25" thickBot="1">
      <c r="A55" s="34" t="s">
        <v>215</v>
      </c>
      <c r="B55" s="21">
        <v>2000</v>
      </c>
      <c r="C55" s="21">
        <v>43</v>
      </c>
      <c r="D55" s="27">
        <v>44146.479166666664</v>
      </c>
      <c r="E55" s="21">
        <v>3599.9999997904524</v>
      </c>
      <c r="F55" s="21">
        <v>2.4</v>
      </c>
      <c r="G55" s="21">
        <v>40.6</v>
      </c>
      <c r="H55" s="21">
        <v>5.8139534883720927</v>
      </c>
      <c r="I55" s="21">
        <v>2.7777777779394681E-4</v>
      </c>
      <c r="J55" s="21">
        <v>358.33333333333337</v>
      </c>
      <c r="K55" s="35" t="s">
        <v>32</v>
      </c>
    </row>
    <row r="56" spans="1:11" ht="17.25" thickBot="1">
      <c r="A56" s="32" t="s">
        <v>215</v>
      </c>
      <c r="B56" s="20">
        <v>2000</v>
      </c>
      <c r="C56" s="20">
        <v>43</v>
      </c>
      <c r="D56" s="26">
        <v>44146.520833333336</v>
      </c>
      <c r="E56" s="20">
        <v>7200.0000002095476</v>
      </c>
      <c r="F56" s="20">
        <v>2.2999999999999998</v>
      </c>
      <c r="G56" s="20">
        <v>40.700000000000003</v>
      </c>
      <c r="H56" s="20">
        <v>5.5813953488372094</v>
      </c>
      <c r="I56" s="20">
        <v>1.3888888888484682E-4</v>
      </c>
      <c r="J56" s="20">
        <v>373.91304347826093</v>
      </c>
      <c r="K56" s="33" t="s">
        <v>32</v>
      </c>
    </row>
    <row r="57" spans="1:11" ht="17.25" thickBot="1">
      <c r="A57" s="34" t="s">
        <v>215</v>
      </c>
      <c r="B57" s="21">
        <v>2000</v>
      </c>
      <c r="C57" s="21">
        <v>43</v>
      </c>
      <c r="D57" s="27">
        <v>44146.5625</v>
      </c>
      <c r="E57" s="21">
        <v>10800</v>
      </c>
      <c r="F57" s="21">
        <v>2.2000000000000002</v>
      </c>
      <c r="G57" s="21">
        <v>40.799999999999997</v>
      </c>
      <c r="H57" s="21">
        <v>5.3488372093023253</v>
      </c>
      <c r="I57" s="21">
        <v>9.2592592592592263E-5</v>
      </c>
      <c r="J57" s="21">
        <v>390.90909090909088</v>
      </c>
      <c r="K57" s="35" t="s">
        <v>32</v>
      </c>
    </row>
    <row r="58" spans="1:11" ht="17.25" thickBot="1">
      <c r="A58" s="32" t="s">
        <v>215</v>
      </c>
      <c r="B58" s="20">
        <v>2000</v>
      </c>
      <c r="C58" s="20">
        <v>43</v>
      </c>
      <c r="D58" s="26">
        <v>44146.604166666664</v>
      </c>
      <c r="E58" s="20">
        <v>14399.999999790452</v>
      </c>
      <c r="F58" s="20">
        <v>2.1</v>
      </c>
      <c r="G58" s="20">
        <v>40.9</v>
      </c>
      <c r="H58" s="20">
        <v>5.1162790697674421</v>
      </c>
      <c r="I58" s="20">
        <v>6.9444444445455056E-5</v>
      </c>
      <c r="J58" s="20">
        <v>409.52380952380952</v>
      </c>
      <c r="K58" s="33" t="s">
        <v>32</v>
      </c>
    </row>
    <row r="59" spans="1:11" ht="17.25" thickBot="1">
      <c r="A59" s="34" t="s">
        <v>215</v>
      </c>
      <c r="B59" s="21">
        <v>2000</v>
      </c>
      <c r="C59" s="21">
        <v>43</v>
      </c>
      <c r="D59" s="27">
        <v>44146.645833333336</v>
      </c>
      <c r="E59" s="21">
        <v>18000.000000209548</v>
      </c>
      <c r="F59" s="21">
        <v>2.1</v>
      </c>
      <c r="G59" s="21">
        <v>40.9</v>
      </c>
      <c r="H59" s="21">
        <v>4.8837209302325579</v>
      </c>
      <c r="I59" s="21">
        <v>0</v>
      </c>
      <c r="J59" s="21">
        <v>409.52380952380952</v>
      </c>
      <c r="K59" s="35" t="s">
        <v>32</v>
      </c>
    </row>
    <row r="60" spans="1:11" ht="17.25" thickBot="1">
      <c r="A60" s="32" t="s">
        <v>215</v>
      </c>
      <c r="B60" s="20">
        <v>2000</v>
      </c>
      <c r="C60" s="20">
        <v>43</v>
      </c>
      <c r="D60" s="26">
        <v>44146.6875</v>
      </c>
      <c r="E60" s="20">
        <v>21600</v>
      </c>
      <c r="F60" s="20">
        <v>2</v>
      </c>
      <c r="G60" s="20">
        <v>41</v>
      </c>
      <c r="H60" s="20">
        <v>4.8837209302325579</v>
      </c>
      <c r="I60" s="20">
        <v>4.6296296296296335E-5</v>
      </c>
      <c r="J60" s="20">
        <v>430</v>
      </c>
      <c r="K60" s="33" t="s">
        <v>32</v>
      </c>
    </row>
    <row r="61" spans="1:11" ht="17.25" thickBot="1">
      <c r="A61" s="34" t="s">
        <v>215</v>
      </c>
      <c r="B61" s="21">
        <v>2000</v>
      </c>
      <c r="C61" s="21">
        <v>43</v>
      </c>
      <c r="D61" s="27">
        <v>44147.354166666664</v>
      </c>
      <c r="E61" s="21">
        <v>79199.999999790452</v>
      </c>
      <c r="F61" s="21">
        <v>1.85</v>
      </c>
      <c r="G61" s="21">
        <v>41.15</v>
      </c>
      <c r="H61" s="21">
        <v>4.6511627906976747</v>
      </c>
      <c r="I61" s="21">
        <v>1.893939393944404E-5</v>
      </c>
      <c r="J61" s="21">
        <v>464.86486486486484</v>
      </c>
      <c r="K61" s="35" t="s">
        <v>32</v>
      </c>
    </row>
    <row r="62" spans="1:11" ht="17.25" thickBot="1">
      <c r="A62" s="32" t="s">
        <v>215</v>
      </c>
      <c r="B62" s="20">
        <v>2000</v>
      </c>
      <c r="C62" s="20">
        <v>43</v>
      </c>
      <c r="D62" s="26">
        <v>44147.708333333336</v>
      </c>
      <c r="E62" s="20">
        <v>109800.00000020955</v>
      </c>
      <c r="F62" s="20">
        <v>1.75</v>
      </c>
      <c r="G62" s="20">
        <v>41.25</v>
      </c>
      <c r="H62" s="20">
        <v>4.3023255813953494</v>
      </c>
      <c r="I62" s="20">
        <v>9.1074681238441938E-6</v>
      </c>
      <c r="J62" s="20">
        <v>491.42857142857144</v>
      </c>
      <c r="K62" s="33" t="s">
        <v>32</v>
      </c>
    </row>
    <row r="63" spans="1:11" ht="17.25" thickBot="1">
      <c r="A63" s="34" t="s">
        <v>215</v>
      </c>
      <c r="B63" s="21">
        <v>2000</v>
      </c>
      <c r="C63" s="21">
        <v>43</v>
      </c>
      <c r="D63" s="27">
        <v>44148.659722222219</v>
      </c>
      <c r="E63" s="21">
        <v>191999.9999997206</v>
      </c>
      <c r="F63" s="21">
        <v>1.65</v>
      </c>
      <c r="G63" s="21">
        <v>41.35</v>
      </c>
      <c r="H63" s="21">
        <v>4.0697674418604652</v>
      </c>
      <c r="I63" s="21">
        <v>5.2083333333409175E-6</v>
      </c>
      <c r="J63" s="21">
        <v>521.21212121212125</v>
      </c>
      <c r="K63" s="35" t="s">
        <v>32</v>
      </c>
    </row>
    <row r="64" spans="1:11" ht="17.25" thickBot="1">
      <c r="A64" s="32" t="s">
        <v>215</v>
      </c>
      <c r="B64" s="20">
        <v>2000</v>
      </c>
      <c r="C64" s="20">
        <v>43</v>
      </c>
      <c r="D64" s="26">
        <v>44151.375</v>
      </c>
      <c r="E64" s="20">
        <v>426600</v>
      </c>
      <c r="F64" s="20">
        <v>1.6</v>
      </c>
      <c r="G64" s="20">
        <v>41.4</v>
      </c>
      <c r="H64" s="20">
        <v>3.8372093023255811</v>
      </c>
      <c r="I64" s="20">
        <v>1.1720581340834464E-6</v>
      </c>
      <c r="J64" s="20">
        <v>537.5</v>
      </c>
      <c r="K64" s="33" t="s">
        <v>32</v>
      </c>
    </row>
    <row r="65" spans="1:11" ht="17.25" thickBot="1">
      <c r="A65" s="32" t="s">
        <v>215</v>
      </c>
      <c r="B65" s="20">
        <v>2000</v>
      </c>
      <c r="C65" s="20">
        <v>43</v>
      </c>
      <c r="D65" s="26">
        <v>44152.356249999997</v>
      </c>
      <c r="E65" s="20">
        <v>511379.99999974854</v>
      </c>
      <c r="F65" s="20">
        <v>1.55</v>
      </c>
      <c r="G65" s="20">
        <v>41.45</v>
      </c>
      <c r="H65" s="20">
        <v>3.7209302325581395</v>
      </c>
      <c r="I65" s="20">
        <v>9.7774648989058288E-7</v>
      </c>
      <c r="J65" s="20">
        <v>554.83870967741939</v>
      </c>
      <c r="K65" s="33" t="s">
        <v>32</v>
      </c>
    </row>
    <row r="66" spans="1:11" ht="17.25" thickBot="1">
      <c r="A66" s="36" t="s">
        <v>215</v>
      </c>
      <c r="B66" s="37">
        <v>2000</v>
      </c>
      <c r="C66" s="37">
        <v>43</v>
      </c>
      <c r="D66" s="38">
        <v>44153.354166666664</v>
      </c>
      <c r="E66" s="37">
        <v>597599.99999979045</v>
      </c>
      <c r="F66" s="37">
        <v>1.5</v>
      </c>
      <c r="G66" s="37">
        <v>41.5</v>
      </c>
      <c r="H66" s="37">
        <v>3.6046511627906979</v>
      </c>
      <c r="I66" s="37">
        <v>8.3668005354781753E-7</v>
      </c>
      <c r="J66" s="37">
        <v>573.33333333333337</v>
      </c>
      <c r="K66" s="39" t="s">
        <v>32</v>
      </c>
    </row>
    <row r="68" spans="1:11" ht="17.25" thickBot="1"/>
    <row r="69" spans="1:11" ht="17.25" thickBot="1">
      <c r="A69" s="28" t="s">
        <v>205</v>
      </c>
      <c r="B69" s="29">
        <v>2</v>
      </c>
      <c r="C69" s="5"/>
      <c r="D69" s="5"/>
      <c r="E69" s="5"/>
      <c r="F69" s="5"/>
      <c r="G69" s="5"/>
      <c r="H69" s="5"/>
      <c r="I69" s="5"/>
      <c r="J69" s="5"/>
      <c r="K69" s="6"/>
    </row>
    <row r="70" spans="1:11" ht="17.25" thickBot="1">
      <c r="A70" s="30" t="s">
        <v>206</v>
      </c>
      <c r="B70" s="23">
        <v>44146.4375</v>
      </c>
      <c r="K70" s="7"/>
    </row>
    <row r="71" spans="1:11" ht="17.25" thickBot="1">
      <c r="A71" s="30" t="s">
        <v>207</v>
      </c>
      <c r="B71" s="20">
        <v>50</v>
      </c>
      <c r="K71" s="7"/>
    </row>
    <row r="72" spans="1:11" ht="17.25" thickBot="1">
      <c r="A72" s="8"/>
      <c r="K72" s="7"/>
    </row>
    <row r="73" spans="1:11" ht="17.25" thickBot="1">
      <c r="A73" s="30" t="s">
        <v>151</v>
      </c>
      <c r="B73" s="20">
        <v>36.9</v>
      </c>
      <c r="K73" s="7"/>
    </row>
    <row r="74" spans="1:11" ht="17.25" thickBot="1">
      <c r="A74" s="30" t="s">
        <v>159</v>
      </c>
      <c r="B74" s="21">
        <v>396.29629629629625</v>
      </c>
      <c r="K74" s="7"/>
    </row>
    <row r="75" spans="1:11" ht="17.25" thickBot="1">
      <c r="A75" s="30" t="s">
        <v>158</v>
      </c>
      <c r="B75" s="20">
        <v>648.4848484848485</v>
      </c>
      <c r="K75" s="7"/>
    </row>
    <row r="76" spans="1:11" ht="17.25" thickBot="1">
      <c r="A76" s="30" t="s">
        <v>151</v>
      </c>
      <c r="B76" s="24">
        <v>39.5</v>
      </c>
      <c r="K76" s="7"/>
    </row>
    <row r="77" spans="1:11" ht="17.25" thickBot="1">
      <c r="A77" s="8"/>
      <c r="K77" s="7"/>
    </row>
    <row r="78" spans="1:11" ht="17.25" thickBot="1">
      <c r="A78" s="30" t="s">
        <v>1</v>
      </c>
      <c r="B78" s="19" t="s">
        <v>147</v>
      </c>
      <c r="C78" s="19" t="s">
        <v>208</v>
      </c>
      <c r="D78" s="19" t="s">
        <v>209</v>
      </c>
      <c r="E78" s="19" t="s">
        <v>210</v>
      </c>
      <c r="F78" s="19" t="s">
        <v>211</v>
      </c>
      <c r="G78" s="19" t="s">
        <v>148</v>
      </c>
      <c r="H78" s="19" t="s">
        <v>149</v>
      </c>
      <c r="I78" s="19" t="s">
        <v>212</v>
      </c>
      <c r="J78" s="19" t="s">
        <v>213</v>
      </c>
      <c r="K78" s="31" t="s">
        <v>214</v>
      </c>
    </row>
    <row r="79" spans="1:11" ht="17.25" thickBot="1">
      <c r="A79" s="32" t="s">
        <v>190</v>
      </c>
      <c r="B79" s="20">
        <v>1990</v>
      </c>
      <c r="C79" s="20">
        <v>42.8</v>
      </c>
      <c r="D79" s="26">
        <v>44146.4375</v>
      </c>
      <c r="E79" s="20"/>
      <c r="F79" s="20">
        <v>42.8</v>
      </c>
      <c r="G79" s="20">
        <v>0</v>
      </c>
      <c r="H79" s="20"/>
      <c r="I79" s="20">
        <v>0</v>
      </c>
      <c r="J79" s="20">
        <v>50</v>
      </c>
      <c r="K79" s="33" t="s">
        <v>32</v>
      </c>
    </row>
    <row r="80" spans="1:11" ht="17.25" thickBot="1">
      <c r="A80" s="34" t="s">
        <v>190</v>
      </c>
      <c r="B80" s="21">
        <v>1990</v>
      </c>
      <c r="C80" s="21">
        <v>42.8</v>
      </c>
      <c r="D80" s="27">
        <v>44146.438194444447</v>
      </c>
      <c r="E80" s="21">
        <v>60.000000195577741</v>
      </c>
      <c r="F80" s="21">
        <v>42.2</v>
      </c>
      <c r="G80" s="21">
        <v>0.59999999999999432</v>
      </c>
      <c r="H80" s="21">
        <v>98.598130841121517</v>
      </c>
      <c r="I80" s="21">
        <v>9.9999999674036152E-2</v>
      </c>
      <c r="J80" s="21">
        <v>50.710900473933641</v>
      </c>
      <c r="K80" s="35" t="s">
        <v>32</v>
      </c>
    </row>
    <row r="81" spans="1:11" ht="17.25" thickBot="1">
      <c r="A81" s="32" t="s">
        <v>190</v>
      </c>
      <c r="B81" s="20">
        <v>1990</v>
      </c>
      <c r="C81" s="20">
        <v>42.8</v>
      </c>
      <c r="D81" s="26">
        <v>44146.439583333333</v>
      </c>
      <c r="E81" s="20">
        <v>179.99999995809048</v>
      </c>
      <c r="F81" s="20">
        <v>36.1</v>
      </c>
      <c r="G81" s="20">
        <v>6.6999999999999957</v>
      </c>
      <c r="H81" s="20">
        <v>84.345794392523374</v>
      </c>
      <c r="I81" s="20">
        <v>0.33888888896779268</v>
      </c>
      <c r="J81" s="20">
        <v>59.279778393351791</v>
      </c>
      <c r="K81" s="33" t="s">
        <v>32</v>
      </c>
    </row>
    <row r="82" spans="1:11" ht="17.25" thickBot="1">
      <c r="A82" s="34" t="s">
        <v>190</v>
      </c>
      <c r="B82" s="21">
        <v>1990</v>
      </c>
      <c r="C82" s="21">
        <v>42.8</v>
      </c>
      <c r="D82" s="27">
        <v>44146.440972222219</v>
      </c>
      <c r="E82" s="21">
        <v>299.99999972060323</v>
      </c>
      <c r="F82" s="21">
        <v>35.9</v>
      </c>
      <c r="G82" s="21">
        <v>6.8999999999999986</v>
      </c>
      <c r="H82" s="21">
        <v>83.878504672897208</v>
      </c>
      <c r="I82" s="21">
        <v>6.666666672875579E-3</v>
      </c>
      <c r="J82" s="21">
        <v>59.610027855153206</v>
      </c>
      <c r="K82" s="35" t="s">
        <v>32</v>
      </c>
    </row>
    <row r="83" spans="1:11" ht="17.25" thickBot="1">
      <c r="A83" s="32" t="s">
        <v>190</v>
      </c>
      <c r="B83" s="20">
        <v>1990</v>
      </c>
      <c r="C83" s="20">
        <v>42.8</v>
      </c>
      <c r="D83" s="26">
        <v>44146.443055555559</v>
      </c>
      <c r="E83" s="20">
        <v>480.00000030733645</v>
      </c>
      <c r="F83" s="20">
        <v>31.8</v>
      </c>
      <c r="G83" s="20">
        <v>10.999999999999996</v>
      </c>
      <c r="H83" s="20">
        <v>74.299065420560751</v>
      </c>
      <c r="I83" s="20">
        <v>8.5416666611975681E-2</v>
      </c>
      <c r="J83" s="20">
        <v>67.295597484276726</v>
      </c>
      <c r="K83" s="33" t="s">
        <v>32</v>
      </c>
    </row>
    <row r="84" spans="1:11" ht="17.25" thickBot="1">
      <c r="A84" s="34" t="s">
        <v>190</v>
      </c>
      <c r="B84" s="21">
        <v>1990</v>
      </c>
      <c r="C84" s="21">
        <v>42.8</v>
      </c>
      <c r="D84" s="27">
        <v>44146.444444444445</v>
      </c>
      <c r="E84" s="21">
        <v>600.00000006984919</v>
      </c>
      <c r="F84" s="21">
        <v>25.8</v>
      </c>
      <c r="G84" s="21">
        <v>16.999999999999996</v>
      </c>
      <c r="H84" s="21">
        <v>60.280373831775705</v>
      </c>
      <c r="I84" s="21">
        <v>9.9999999988358471E-2</v>
      </c>
      <c r="J84" s="21">
        <v>82.945736434108525</v>
      </c>
      <c r="K84" s="35" t="s">
        <v>32</v>
      </c>
    </row>
    <row r="85" spans="1:11" ht="17.25" thickBot="1">
      <c r="A85" s="32" t="s">
        <v>190</v>
      </c>
      <c r="B85" s="20">
        <v>1990</v>
      </c>
      <c r="C85" s="20">
        <v>42.8</v>
      </c>
      <c r="D85" s="26">
        <v>44146.445833333331</v>
      </c>
      <c r="E85" s="20">
        <v>719.99999983236194</v>
      </c>
      <c r="F85" s="20">
        <v>21.9</v>
      </c>
      <c r="G85" s="20">
        <v>20.9</v>
      </c>
      <c r="H85" s="20">
        <v>51.168224299065422</v>
      </c>
      <c r="I85" s="20">
        <v>5.4166666679278358E-2</v>
      </c>
      <c r="J85" s="20">
        <v>97.716894977168948</v>
      </c>
      <c r="K85" s="33" t="s">
        <v>32</v>
      </c>
    </row>
    <row r="86" spans="1:11" ht="17.25" thickBot="1">
      <c r="A86" s="34" t="s">
        <v>190</v>
      </c>
      <c r="B86" s="21">
        <v>1990</v>
      </c>
      <c r="C86" s="21">
        <v>42.8</v>
      </c>
      <c r="D86" s="27">
        <v>44146.447916666664</v>
      </c>
      <c r="E86" s="21">
        <v>899.99999979045242</v>
      </c>
      <c r="F86" s="21">
        <v>18.5</v>
      </c>
      <c r="G86" s="21">
        <v>24.299999999999997</v>
      </c>
      <c r="H86" s="21">
        <v>43.22429906542056</v>
      </c>
      <c r="I86" s="21">
        <v>3.7777777786573589E-2</v>
      </c>
      <c r="J86" s="21">
        <v>115.67567567567568</v>
      </c>
      <c r="K86" s="35" t="s">
        <v>32</v>
      </c>
    </row>
    <row r="87" spans="1:11" ht="17.25" thickBot="1">
      <c r="A87" s="32" t="s">
        <v>190</v>
      </c>
      <c r="B87" s="20">
        <v>1990</v>
      </c>
      <c r="C87" s="20">
        <v>42.8</v>
      </c>
      <c r="D87" s="26">
        <v>44146.449305555558</v>
      </c>
      <c r="E87" s="20">
        <v>1020.0000001816079</v>
      </c>
      <c r="F87" s="20">
        <v>14.9</v>
      </c>
      <c r="G87" s="20">
        <v>27.9</v>
      </c>
      <c r="H87" s="20">
        <v>34.813084112149532</v>
      </c>
      <c r="I87" s="20">
        <v>3.5294117640774815E-2</v>
      </c>
      <c r="J87" s="20">
        <v>143.62416107382549</v>
      </c>
      <c r="K87" s="33" t="s">
        <v>32</v>
      </c>
    </row>
    <row r="88" spans="1:11" ht="17.25" thickBot="1">
      <c r="A88" s="34" t="s">
        <v>190</v>
      </c>
      <c r="B88" s="21">
        <v>1990</v>
      </c>
      <c r="C88" s="21">
        <v>42.8</v>
      </c>
      <c r="D88" s="27">
        <v>44146.451388888891</v>
      </c>
      <c r="E88" s="21">
        <v>1200.0000001396984</v>
      </c>
      <c r="F88" s="21">
        <v>12.8</v>
      </c>
      <c r="G88" s="21">
        <v>29.999999999999996</v>
      </c>
      <c r="H88" s="21">
        <v>29.90654205607477</v>
      </c>
      <c r="I88" s="21">
        <v>1.7499999997962729E-2</v>
      </c>
      <c r="J88" s="21">
        <v>167.18749999999997</v>
      </c>
      <c r="K88" s="35" t="s">
        <v>32</v>
      </c>
    </row>
    <row r="89" spans="1:11" ht="17.25" thickBot="1">
      <c r="A89" s="32" t="s">
        <v>190</v>
      </c>
      <c r="B89" s="20">
        <v>1990</v>
      </c>
      <c r="C89" s="20">
        <v>42.8</v>
      </c>
      <c r="D89" s="26">
        <v>44146.454861111109</v>
      </c>
      <c r="E89" s="20">
        <v>1499.9999998603016</v>
      </c>
      <c r="F89" s="20">
        <v>11.2</v>
      </c>
      <c r="G89" s="20">
        <v>31.599999999999998</v>
      </c>
      <c r="H89" s="20">
        <v>26.168224299065418</v>
      </c>
      <c r="I89" s="20">
        <v>1.0666666667660087E-2</v>
      </c>
      <c r="J89" s="20">
        <v>191.07142857142858</v>
      </c>
      <c r="K89" s="33" t="s">
        <v>32</v>
      </c>
    </row>
    <row r="90" spans="1:11" ht="17.25" thickBot="1">
      <c r="A90" s="34" t="s">
        <v>190</v>
      </c>
      <c r="B90" s="21">
        <v>1990</v>
      </c>
      <c r="C90" s="21">
        <v>42.8</v>
      </c>
      <c r="D90" s="27">
        <v>44146.458333333336</v>
      </c>
      <c r="E90" s="21">
        <v>1800.0000002095476</v>
      </c>
      <c r="F90" s="21">
        <v>9.6</v>
      </c>
      <c r="G90" s="21">
        <v>33.199999999999996</v>
      </c>
      <c r="H90" s="21">
        <v>22.429906542056074</v>
      </c>
      <c r="I90" s="21">
        <v>8.8888888878540847E-3</v>
      </c>
      <c r="J90" s="21">
        <v>222.91666666666666</v>
      </c>
      <c r="K90" s="35" t="s">
        <v>32</v>
      </c>
    </row>
    <row r="91" spans="1:11" ht="17.25" thickBot="1">
      <c r="A91" s="32" t="s">
        <v>190</v>
      </c>
      <c r="B91" s="20">
        <v>1990</v>
      </c>
      <c r="C91" s="20">
        <v>42.8</v>
      </c>
      <c r="D91" s="26">
        <v>44146.46875</v>
      </c>
      <c r="E91" s="20">
        <v>2700</v>
      </c>
      <c r="F91" s="20">
        <v>9</v>
      </c>
      <c r="G91" s="20">
        <v>33.799999999999997</v>
      </c>
      <c r="H91" s="20">
        <v>21.028037383177573</v>
      </c>
      <c r="I91" s="20">
        <v>2.2222222222222209E-3</v>
      </c>
      <c r="J91" s="20">
        <v>237.77777777777777</v>
      </c>
      <c r="K91" s="33" t="s">
        <v>32</v>
      </c>
    </row>
    <row r="92" spans="1:11" ht="17.25" thickBot="1">
      <c r="A92" s="34" t="s">
        <v>190</v>
      </c>
      <c r="B92" s="21">
        <v>1990</v>
      </c>
      <c r="C92" s="21">
        <v>42.8</v>
      </c>
      <c r="D92" s="27">
        <v>44146.479166666664</v>
      </c>
      <c r="E92" s="21">
        <v>3599.9999997904524</v>
      </c>
      <c r="F92" s="21">
        <v>7</v>
      </c>
      <c r="G92" s="21">
        <v>35.799999999999997</v>
      </c>
      <c r="H92" s="21">
        <v>16.355140186915889</v>
      </c>
      <c r="I92" s="21">
        <v>5.5555555558789316E-3</v>
      </c>
      <c r="J92" s="21">
        <v>305.71428571428567</v>
      </c>
      <c r="K92" s="35" t="s">
        <v>32</v>
      </c>
    </row>
    <row r="93" spans="1:11" ht="17.25" thickBot="1">
      <c r="A93" s="32" t="s">
        <v>190</v>
      </c>
      <c r="B93" s="20">
        <v>1990</v>
      </c>
      <c r="C93" s="20">
        <v>42.8</v>
      </c>
      <c r="D93" s="26">
        <v>44146.520833333336</v>
      </c>
      <c r="E93" s="20">
        <v>7200.0000002095476</v>
      </c>
      <c r="F93" s="20">
        <v>6.3</v>
      </c>
      <c r="G93" s="20">
        <v>36.5</v>
      </c>
      <c r="H93" s="20">
        <v>14.7196261682243</v>
      </c>
      <c r="I93" s="20">
        <v>9.7222222219392712E-4</v>
      </c>
      <c r="J93" s="20">
        <v>339.6825396825397</v>
      </c>
      <c r="K93" s="33" t="s">
        <v>32</v>
      </c>
    </row>
    <row r="94" spans="1:11" ht="17.25" thickBot="1">
      <c r="A94" s="34" t="s">
        <v>190</v>
      </c>
      <c r="B94" s="21">
        <v>1990</v>
      </c>
      <c r="C94" s="21">
        <v>42.8</v>
      </c>
      <c r="D94" s="27">
        <v>44146.541666666664</v>
      </c>
      <c r="E94" s="21">
        <v>8999.9999997904524</v>
      </c>
      <c r="F94" s="21">
        <v>5.9</v>
      </c>
      <c r="G94" s="21">
        <v>36.9</v>
      </c>
      <c r="H94" s="21">
        <v>13.785046728971965</v>
      </c>
      <c r="I94" s="21">
        <v>4.4444444445479187E-4</v>
      </c>
      <c r="J94" s="21">
        <v>362.71186440677963</v>
      </c>
      <c r="K94" s="35" t="s">
        <v>32</v>
      </c>
    </row>
    <row r="95" spans="1:11" ht="17.25" thickBot="1">
      <c r="A95" s="32" t="s">
        <v>190</v>
      </c>
      <c r="B95" s="20">
        <v>1990</v>
      </c>
      <c r="C95" s="20">
        <v>42.8</v>
      </c>
      <c r="D95" s="26">
        <v>44146.5625</v>
      </c>
      <c r="E95" s="20">
        <v>10800</v>
      </c>
      <c r="F95" s="20">
        <v>5.4</v>
      </c>
      <c r="G95" s="20">
        <v>37.4</v>
      </c>
      <c r="H95" s="20">
        <v>12.616822429906543</v>
      </c>
      <c r="I95" s="20">
        <v>4.6296296296296298E-4</v>
      </c>
      <c r="J95" s="20">
        <v>396.29629629629625</v>
      </c>
      <c r="K95" s="33" t="s">
        <v>32</v>
      </c>
    </row>
    <row r="96" spans="1:11" ht="17.25" thickBot="1">
      <c r="A96" s="34" t="s">
        <v>190</v>
      </c>
      <c r="B96" s="21">
        <v>1990</v>
      </c>
      <c r="C96" s="21">
        <v>42.8</v>
      </c>
      <c r="D96" s="27">
        <v>44146.604166666664</v>
      </c>
      <c r="E96" s="21">
        <v>14399.999999790452</v>
      </c>
      <c r="F96" s="21">
        <v>5</v>
      </c>
      <c r="G96" s="21">
        <v>37.799999999999997</v>
      </c>
      <c r="H96" s="21">
        <v>11.682242990654206</v>
      </c>
      <c r="I96" s="21">
        <v>2.7777777778182023E-4</v>
      </c>
      <c r="J96" s="21">
        <v>427.99999999999994</v>
      </c>
      <c r="K96" s="35" t="s">
        <v>32</v>
      </c>
    </row>
    <row r="97" spans="1:11" ht="17.25" thickBot="1">
      <c r="A97" s="32" t="s">
        <v>190</v>
      </c>
      <c r="B97" s="20">
        <v>1990</v>
      </c>
      <c r="C97" s="20">
        <v>42.8</v>
      </c>
      <c r="D97" s="26">
        <v>44146.645833333336</v>
      </c>
      <c r="E97" s="20">
        <v>18000.000000209548</v>
      </c>
      <c r="F97" s="20">
        <v>4.8</v>
      </c>
      <c r="G97" s="20">
        <v>38</v>
      </c>
      <c r="H97" s="20">
        <v>11.214953271028037</v>
      </c>
      <c r="I97" s="20">
        <v>1.111111111098177E-4</v>
      </c>
      <c r="J97" s="20">
        <v>445.83333333333331</v>
      </c>
      <c r="K97" s="33" t="s">
        <v>32</v>
      </c>
    </row>
    <row r="98" spans="1:11" ht="17.25" thickBot="1">
      <c r="A98" s="34" t="s">
        <v>190</v>
      </c>
      <c r="B98" s="21">
        <v>1990</v>
      </c>
      <c r="C98" s="21">
        <v>42.8</v>
      </c>
      <c r="D98" s="27">
        <v>44146.6875</v>
      </c>
      <c r="E98" s="21">
        <v>21600</v>
      </c>
      <c r="F98" s="21">
        <v>4.6500000000000004</v>
      </c>
      <c r="G98" s="21">
        <v>38.15</v>
      </c>
      <c r="H98" s="21">
        <v>10.864485981308412</v>
      </c>
      <c r="I98" s="21">
        <v>6.94444444444442E-5</v>
      </c>
      <c r="J98" s="21">
        <v>460.21505376344078</v>
      </c>
      <c r="K98" s="35" t="s">
        <v>32</v>
      </c>
    </row>
    <row r="99" spans="1:11" ht="17.25" thickBot="1">
      <c r="A99" s="32" t="s">
        <v>190</v>
      </c>
      <c r="B99" s="20">
        <v>1990</v>
      </c>
      <c r="C99" s="20">
        <v>42.8</v>
      </c>
      <c r="D99" s="26">
        <v>44147.354166666664</v>
      </c>
      <c r="E99" s="20">
        <v>79199.999999790452</v>
      </c>
      <c r="F99" s="20">
        <v>4</v>
      </c>
      <c r="G99" s="20">
        <v>38.799999999999997</v>
      </c>
      <c r="H99" s="20">
        <v>9.3457943925233664</v>
      </c>
      <c r="I99" s="20">
        <v>8.2070707070924263E-5</v>
      </c>
      <c r="J99" s="20">
        <v>535</v>
      </c>
      <c r="K99" s="33" t="s">
        <v>32</v>
      </c>
    </row>
    <row r="100" spans="1:11" ht="17.25" thickBot="1">
      <c r="A100" s="32" t="s">
        <v>190</v>
      </c>
      <c r="B100" s="20">
        <v>1990</v>
      </c>
      <c r="C100" s="20">
        <v>42.8</v>
      </c>
      <c r="D100" s="26">
        <v>44147.708333333336</v>
      </c>
      <c r="E100" s="20">
        <v>109800.00000020955</v>
      </c>
      <c r="F100" s="20">
        <v>3.8</v>
      </c>
      <c r="G100" s="20">
        <v>39</v>
      </c>
      <c r="H100" s="20">
        <v>8.8785046728971952</v>
      </c>
      <c r="I100" s="20">
        <v>1.8214936247688388E-5</v>
      </c>
      <c r="J100" s="20">
        <v>563.15789473684208</v>
      </c>
      <c r="K100" s="33" t="s">
        <v>32</v>
      </c>
    </row>
    <row r="101" spans="1:11" ht="17.25" thickBot="1">
      <c r="A101" s="34" t="s">
        <v>190</v>
      </c>
      <c r="B101" s="21">
        <v>1990</v>
      </c>
      <c r="C101" s="21">
        <v>42.8</v>
      </c>
      <c r="D101" s="27">
        <v>44148.659722222219</v>
      </c>
      <c r="E101" s="21">
        <v>191999.9999997206</v>
      </c>
      <c r="F101" s="21">
        <v>3.6</v>
      </c>
      <c r="G101" s="21">
        <v>39.199999999999996</v>
      </c>
      <c r="H101" s="21">
        <v>8.4112149532710294</v>
      </c>
      <c r="I101" s="21">
        <v>1.0416666666681811E-5</v>
      </c>
      <c r="J101" s="21">
        <v>594.44444444444434</v>
      </c>
      <c r="K101" s="35" t="s">
        <v>32</v>
      </c>
    </row>
    <row r="102" spans="1:11" ht="17.25" thickBot="1">
      <c r="A102" s="32" t="s">
        <v>190</v>
      </c>
      <c r="B102" s="20">
        <v>1990</v>
      </c>
      <c r="C102" s="20">
        <v>42.8</v>
      </c>
      <c r="D102" s="26">
        <v>44151.375</v>
      </c>
      <c r="E102" s="20">
        <v>426600</v>
      </c>
      <c r="F102" s="20">
        <v>3.4</v>
      </c>
      <c r="G102" s="20">
        <v>39.4</v>
      </c>
      <c r="H102" s="20">
        <v>7.9439252336448609</v>
      </c>
      <c r="I102" s="20">
        <v>4.6882325363338061E-6</v>
      </c>
      <c r="J102" s="20">
        <v>629.41176470588232</v>
      </c>
      <c r="K102" s="33" t="s">
        <v>32</v>
      </c>
    </row>
    <row r="103" spans="1:11" ht="17.25" thickBot="1">
      <c r="A103" s="34" t="s">
        <v>190</v>
      </c>
      <c r="B103" s="21">
        <v>1990</v>
      </c>
      <c r="C103" s="21">
        <v>42.8</v>
      </c>
      <c r="D103" s="27">
        <v>44152.356249999997</v>
      </c>
      <c r="E103" s="21">
        <v>511379.99999974854</v>
      </c>
      <c r="F103" s="21">
        <v>3.35</v>
      </c>
      <c r="G103" s="21">
        <v>39.449999999999996</v>
      </c>
      <c r="H103" s="21">
        <v>7.8271028037383186</v>
      </c>
      <c r="I103" s="21">
        <v>9.7774648989057865E-7</v>
      </c>
      <c r="J103" s="21">
        <v>638.80597014925365</v>
      </c>
      <c r="K103" s="35" t="s">
        <v>32</v>
      </c>
    </row>
    <row r="104" spans="1:11" ht="17.25" thickBot="1">
      <c r="A104" s="47" t="s">
        <v>190</v>
      </c>
      <c r="B104" s="48">
        <v>1990</v>
      </c>
      <c r="C104" s="48">
        <v>42.8</v>
      </c>
      <c r="D104" s="49">
        <v>44153.354166666664</v>
      </c>
      <c r="E104" s="48">
        <v>597599.99999979045</v>
      </c>
      <c r="F104" s="48">
        <v>3.3</v>
      </c>
      <c r="G104" s="48">
        <v>39.5</v>
      </c>
      <c r="H104" s="48">
        <v>7.7102803738317753</v>
      </c>
      <c r="I104" s="48">
        <v>8.3668005354782124E-7</v>
      </c>
      <c r="J104" s="48">
        <v>648.4848484848485</v>
      </c>
      <c r="K104" s="50" t="s">
        <v>32</v>
      </c>
    </row>
    <row r="106" spans="1:11" ht="17.25" thickBot="1"/>
    <row r="107" spans="1:11" ht="17.25" thickBot="1">
      <c r="A107" s="28" t="s">
        <v>205</v>
      </c>
      <c r="B107" s="29">
        <v>2</v>
      </c>
      <c r="C107" s="5"/>
      <c r="D107" s="5"/>
      <c r="E107" s="5"/>
      <c r="F107" s="5"/>
      <c r="G107" s="5"/>
      <c r="H107" s="5"/>
      <c r="I107" s="5"/>
      <c r="J107" s="5"/>
      <c r="K107" s="6"/>
    </row>
    <row r="108" spans="1:11" ht="17.25" thickBot="1">
      <c r="A108" s="30" t="s">
        <v>206</v>
      </c>
      <c r="B108" s="23">
        <v>44146.432638888888</v>
      </c>
      <c r="K108" s="7"/>
    </row>
    <row r="109" spans="1:11" ht="17.25" thickBot="1">
      <c r="A109" s="30" t="s">
        <v>207</v>
      </c>
      <c r="B109" s="20">
        <v>100</v>
      </c>
      <c r="K109" s="7"/>
    </row>
    <row r="110" spans="1:11" ht="17.25" thickBot="1">
      <c r="A110" s="8"/>
      <c r="K110" s="7"/>
    </row>
    <row r="111" spans="1:11" ht="17.25" thickBot="1">
      <c r="A111" s="30" t="s">
        <v>151</v>
      </c>
      <c r="B111" s="20">
        <v>36.599999999999994</v>
      </c>
      <c r="K111" s="7"/>
    </row>
    <row r="112" spans="1:11" ht="17.25" thickBot="1">
      <c r="A112" s="30" t="s">
        <v>159</v>
      </c>
      <c r="B112" s="21">
        <v>392.66055045871553</v>
      </c>
      <c r="K112" s="7"/>
    </row>
    <row r="113" spans="1:11" ht="17.25" thickBot="1">
      <c r="A113" s="30" t="s">
        <v>158</v>
      </c>
      <c r="B113" s="20">
        <v>690.32258064516122</v>
      </c>
      <c r="K113" s="7"/>
    </row>
    <row r="114" spans="1:11" ht="17.25" thickBot="1">
      <c r="A114" s="30" t="s">
        <v>151</v>
      </c>
      <c r="B114" s="21">
        <v>36.599999999999994</v>
      </c>
      <c r="K114" s="7"/>
    </row>
    <row r="115" spans="1:11" ht="17.25" thickBot="1">
      <c r="A115" s="8"/>
      <c r="K115" s="7"/>
    </row>
    <row r="116" spans="1:11" ht="17.25" thickBot="1">
      <c r="A116" s="30" t="s">
        <v>1</v>
      </c>
      <c r="B116" s="19" t="s">
        <v>147</v>
      </c>
      <c r="C116" s="19" t="s">
        <v>208</v>
      </c>
      <c r="D116" s="19" t="s">
        <v>209</v>
      </c>
      <c r="E116" s="19" t="s">
        <v>210</v>
      </c>
      <c r="F116" s="19" t="s">
        <v>211</v>
      </c>
      <c r="G116" s="19" t="s">
        <v>148</v>
      </c>
      <c r="H116" s="19" t="s">
        <v>149</v>
      </c>
      <c r="I116" s="19" t="s">
        <v>212</v>
      </c>
      <c r="J116" s="19" t="s">
        <v>213</v>
      </c>
      <c r="K116" s="31" t="s">
        <v>214</v>
      </c>
    </row>
    <row r="117" spans="1:11" ht="17.25" thickBot="1">
      <c r="A117" s="32" t="s">
        <v>191</v>
      </c>
      <c r="B117" s="20">
        <v>1990</v>
      </c>
      <c r="C117" s="20">
        <v>42.8</v>
      </c>
      <c r="D117" s="26">
        <v>44146.432638888888</v>
      </c>
      <c r="E117" s="20"/>
      <c r="F117" s="20">
        <v>42.8</v>
      </c>
      <c r="G117" s="20">
        <v>0</v>
      </c>
      <c r="H117" s="20"/>
      <c r="I117" s="20">
        <v>0</v>
      </c>
      <c r="J117" s="20">
        <v>100</v>
      </c>
      <c r="K117" s="33" t="s">
        <v>32</v>
      </c>
    </row>
    <row r="118" spans="1:11" ht="17.25" thickBot="1">
      <c r="A118" s="34" t="s">
        <v>191</v>
      </c>
      <c r="B118" s="21">
        <v>1990</v>
      </c>
      <c r="C118" s="21">
        <v>42.8</v>
      </c>
      <c r="D118" s="27">
        <v>44146.433333333334</v>
      </c>
      <c r="E118" s="21">
        <v>60.000000195577741</v>
      </c>
      <c r="F118" s="21">
        <v>41.8</v>
      </c>
      <c r="G118" s="21">
        <v>1</v>
      </c>
      <c r="H118" s="21">
        <v>97.663551401869171</v>
      </c>
      <c r="I118" s="21">
        <v>0.16666666612339517</v>
      </c>
      <c r="J118" s="21">
        <v>102.39234449760765</v>
      </c>
      <c r="K118" s="35" t="s">
        <v>32</v>
      </c>
    </row>
    <row r="119" spans="1:11" ht="17.25" thickBot="1">
      <c r="A119" s="32" t="s">
        <v>191</v>
      </c>
      <c r="B119" s="20">
        <v>1990</v>
      </c>
      <c r="C119" s="20">
        <v>42.8</v>
      </c>
      <c r="D119" s="26">
        <v>44146.434027777781</v>
      </c>
      <c r="E119" s="20">
        <v>120.00000039115548</v>
      </c>
      <c r="F119" s="20">
        <v>40.6</v>
      </c>
      <c r="G119" s="20">
        <v>2.1999999999999957</v>
      </c>
      <c r="H119" s="20">
        <v>94.859813084112147</v>
      </c>
      <c r="I119" s="20">
        <v>9.9999999674036749E-2</v>
      </c>
      <c r="J119" s="20">
        <v>105.41871921182265</v>
      </c>
      <c r="K119" s="33" t="s">
        <v>32</v>
      </c>
    </row>
    <row r="120" spans="1:11" ht="17.25" thickBot="1">
      <c r="A120" s="34" t="s">
        <v>191</v>
      </c>
      <c r="B120" s="21">
        <v>1990</v>
      </c>
      <c r="C120" s="21">
        <v>42.8</v>
      </c>
      <c r="D120" s="27">
        <v>44146.436111111114</v>
      </c>
      <c r="E120" s="21">
        <v>300.00000034924597</v>
      </c>
      <c r="F120" s="21">
        <v>38.5</v>
      </c>
      <c r="G120" s="21">
        <v>4.2999999999999972</v>
      </c>
      <c r="H120" s="21">
        <v>89.953271028037392</v>
      </c>
      <c r="I120" s="21">
        <v>6.9999999918509317E-2</v>
      </c>
      <c r="J120" s="21">
        <v>111.16883116883116</v>
      </c>
      <c r="K120" s="35" t="s">
        <v>32</v>
      </c>
    </row>
    <row r="121" spans="1:11" ht="17.25" thickBot="1">
      <c r="A121" s="32" t="s">
        <v>191</v>
      </c>
      <c r="B121" s="20">
        <v>1990</v>
      </c>
      <c r="C121" s="20">
        <v>42.8</v>
      </c>
      <c r="D121" s="26">
        <v>44146.4375</v>
      </c>
      <c r="E121" s="20">
        <v>420.00000011175871</v>
      </c>
      <c r="F121" s="20">
        <v>36.799999999999997</v>
      </c>
      <c r="G121" s="20">
        <v>6</v>
      </c>
      <c r="H121" s="20">
        <v>85.981308411214954</v>
      </c>
      <c r="I121" s="20">
        <v>4.0476190465420149E-2</v>
      </c>
      <c r="J121" s="20">
        <v>116.30434782608697</v>
      </c>
      <c r="K121" s="33" t="s">
        <v>32</v>
      </c>
    </row>
    <row r="122" spans="1:11" ht="17.25" thickBot="1">
      <c r="A122" s="34" t="s">
        <v>191</v>
      </c>
      <c r="B122" s="21">
        <v>1990</v>
      </c>
      <c r="C122" s="21">
        <v>42.8</v>
      </c>
      <c r="D122" s="27">
        <v>44146.439583333333</v>
      </c>
      <c r="E122" s="21">
        <v>600.00000006984919</v>
      </c>
      <c r="F122" s="21">
        <v>35.1</v>
      </c>
      <c r="G122" s="21">
        <v>7.6999999999999957</v>
      </c>
      <c r="H122" s="21">
        <v>82.00934579439253</v>
      </c>
      <c r="I122" s="21">
        <v>2.8333333330034828E-2</v>
      </c>
      <c r="J122" s="21">
        <v>121.93732193732191</v>
      </c>
      <c r="K122" s="35" t="s">
        <v>32</v>
      </c>
    </row>
    <row r="123" spans="1:11" ht="17.25" thickBot="1">
      <c r="A123" s="32" t="s">
        <v>191</v>
      </c>
      <c r="B123" s="20">
        <v>1990</v>
      </c>
      <c r="C123" s="20">
        <v>42.8</v>
      </c>
      <c r="D123" s="26">
        <v>44146.442361111112</v>
      </c>
      <c r="E123" s="20">
        <v>840.00000022351742</v>
      </c>
      <c r="F123" s="20">
        <v>32.6</v>
      </c>
      <c r="G123" s="20">
        <v>10.199999999999996</v>
      </c>
      <c r="H123" s="20">
        <v>76.168224299065429</v>
      </c>
      <c r="I123" s="20">
        <v>2.9761904753985352E-2</v>
      </c>
      <c r="J123" s="20">
        <v>131.28834355828218</v>
      </c>
      <c r="K123" s="33" t="s">
        <v>32</v>
      </c>
    </row>
    <row r="124" spans="1:11" ht="17.25" thickBot="1">
      <c r="A124" s="34" t="s">
        <v>191</v>
      </c>
      <c r="B124" s="21">
        <v>1990</v>
      </c>
      <c r="C124" s="21">
        <v>42.8</v>
      </c>
      <c r="D124" s="27">
        <v>44146.445833333331</v>
      </c>
      <c r="E124" s="21">
        <v>1139.9999999441206</v>
      </c>
      <c r="F124" s="21">
        <v>28.9</v>
      </c>
      <c r="G124" s="21">
        <v>13.899999999999999</v>
      </c>
      <c r="H124" s="21">
        <v>67.523364485981304</v>
      </c>
      <c r="I124" s="21">
        <v>3.2456140352468119E-2</v>
      </c>
      <c r="J124" s="21">
        <v>148.09688581314879</v>
      </c>
      <c r="K124" s="35" t="s">
        <v>32</v>
      </c>
    </row>
    <row r="125" spans="1:11" ht="17.25" thickBot="1">
      <c r="A125" s="32" t="s">
        <v>191</v>
      </c>
      <c r="B125" s="20">
        <v>1990</v>
      </c>
      <c r="C125" s="20">
        <v>42.8</v>
      </c>
      <c r="D125" s="26">
        <v>44146.453472222223</v>
      </c>
      <c r="E125" s="20">
        <v>1800.0000002095476</v>
      </c>
      <c r="F125" s="20">
        <v>24.9</v>
      </c>
      <c r="G125" s="20">
        <v>17.899999999999999</v>
      </c>
      <c r="H125" s="20">
        <v>58.177570093457945</v>
      </c>
      <c r="I125" s="20">
        <v>2.2222222219635216E-2</v>
      </c>
      <c r="J125" s="20">
        <v>171.88755020080322</v>
      </c>
      <c r="K125" s="33" t="s">
        <v>32</v>
      </c>
    </row>
    <row r="126" spans="1:11" ht="17.25" thickBot="1">
      <c r="A126" s="34" t="s">
        <v>191</v>
      </c>
      <c r="B126" s="21">
        <v>1990</v>
      </c>
      <c r="C126" s="21">
        <v>42.8</v>
      </c>
      <c r="D126" s="27">
        <v>44146.456944444442</v>
      </c>
      <c r="E126" s="21">
        <v>2099.9999999301508</v>
      </c>
      <c r="F126" s="21">
        <v>22.3</v>
      </c>
      <c r="G126" s="21">
        <v>20.499999999999996</v>
      </c>
      <c r="H126" s="21">
        <v>52.10280373831776</v>
      </c>
      <c r="I126" s="21">
        <v>1.238095238136418E-2</v>
      </c>
      <c r="J126" s="21">
        <v>191.92825112107622</v>
      </c>
      <c r="K126" s="35" t="s">
        <v>32</v>
      </c>
    </row>
    <row r="127" spans="1:11" ht="17.25" thickBot="1">
      <c r="A127" s="32" t="s">
        <v>191</v>
      </c>
      <c r="B127" s="20">
        <v>1990</v>
      </c>
      <c r="C127" s="20">
        <v>42.8</v>
      </c>
      <c r="D127" s="26">
        <v>44146.463888888888</v>
      </c>
      <c r="E127" s="20">
        <v>2700</v>
      </c>
      <c r="F127" s="20">
        <v>19.3</v>
      </c>
      <c r="G127" s="20">
        <v>23.499999999999996</v>
      </c>
      <c r="H127" s="20">
        <v>45.093457943925237</v>
      </c>
      <c r="I127" s="20">
        <v>1.1111111111111112E-2</v>
      </c>
      <c r="J127" s="20">
        <v>221.76165803108807</v>
      </c>
      <c r="K127" s="33" t="s">
        <v>32</v>
      </c>
    </row>
    <row r="128" spans="1:11" ht="17.25" thickBot="1">
      <c r="A128" s="34" t="s">
        <v>191</v>
      </c>
      <c r="B128" s="21">
        <v>1990</v>
      </c>
      <c r="C128" s="21">
        <v>42.8</v>
      </c>
      <c r="D128" s="27">
        <v>44146.473611111112</v>
      </c>
      <c r="E128" s="21">
        <v>3540.0000002235174</v>
      </c>
      <c r="F128" s="21">
        <v>15.7</v>
      </c>
      <c r="G128" s="21">
        <v>27.099999999999998</v>
      </c>
      <c r="H128" s="21">
        <v>36.68224299065421</v>
      </c>
      <c r="I128" s="21">
        <v>1.0169491524781625E-2</v>
      </c>
      <c r="J128" s="21">
        <v>272.61146496815286</v>
      </c>
      <c r="K128" s="35" t="s">
        <v>32</v>
      </c>
    </row>
    <row r="129" spans="1:11" ht="17.25" thickBot="1">
      <c r="A129" s="32" t="s">
        <v>191</v>
      </c>
      <c r="B129" s="20">
        <v>1990</v>
      </c>
      <c r="C129" s="20">
        <v>42.8</v>
      </c>
      <c r="D129" s="26">
        <v>44146.494444444441</v>
      </c>
      <c r="E129" s="20">
        <v>5339.9999998044223</v>
      </c>
      <c r="F129" s="20">
        <v>13.2</v>
      </c>
      <c r="G129" s="20">
        <v>29.599999999999998</v>
      </c>
      <c r="H129" s="20">
        <v>30.841121495327101</v>
      </c>
      <c r="I129" s="20">
        <v>4.6816479402463718E-3</v>
      </c>
      <c r="J129" s="20">
        <v>324.24242424242425</v>
      </c>
      <c r="K129" s="33" t="s">
        <v>32</v>
      </c>
    </row>
    <row r="130" spans="1:11" ht="17.25" thickBot="1">
      <c r="A130" s="34" t="s">
        <v>191</v>
      </c>
      <c r="B130" s="21">
        <v>1990</v>
      </c>
      <c r="C130" s="21">
        <v>42.8</v>
      </c>
      <c r="D130" s="27">
        <v>44146.515972222223</v>
      </c>
      <c r="E130" s="21">
        <v>7200.0000002095476</v>
      </c>
      <c r="F130" s="21">
        <v>12.1</v>
      </c>
      <c r="G130" s="21">
        <v>30.699999999999996</v>
      </c>
      <c r="H130" s="21">
        <v>28.271028037383179</v>
      </c>
      <c r="I130" s="21">
        <v>1.527777777733313E-3</v>
      </c>
      <c r="J130" s="21">
        <v>353.71900826446279</v>
      </c>
      <c r="K130" s="35" t="s">
        <v>32</v>
      </c>
    </row>
    <row r="131" spans="1:11" ht="17.25" thickBot="1">
      <c r="A131" s="32" t="s">
        <v>191</v>
      </c>
      <c r="B131" s="20">
        <v>1990</v>
      </c>
      <c r="C131" s="20">
        <v>42.8</v>
      </c>
      <c r="D131" s="26">
        <v>44146.557638888888</v>
      </c>
      <c r="E131" s="20">
        <v>10800</v>
      </c>
      <c r="F131" s="20">
        <v>10.9</v>
      </c>
      <c r="G131" s="20">
        <v>31.9</v>
      </c>
      <c r="H131" s="20">
        <v>25.467289719626169</v>
      </c>
      <c r="I131" s="20">
        <v>1.1111111111111105E-3</v>
      </c>
      <c r="J131" s="20">
        <v>392.66055045871553</v>
      </c>
      <c r="K131" s="33" t="s">
        <v>32</v>
      </c>
    </row>
    <row r="132" spans="1:11" ht="17.25" thickBot="1">
      <c r="A132" s="34" t="s">
        <v>191</v>
      </c>
      <c r="B132" s="21">
        <v>1990</v>
      </c>
      <c r="C132" s="21">
        <v>42.8</v>
      </c>
      <c r="D132" s="27">
        <v>44146.599305555559</v>
      </c>
      <c r="E132" s="21">
        <v>14400.000000419095</v>
      </c>
      <c r="F132" s="21">
        <v>9.8000000000000007</v>
      </c>
      <c r="G132" s="21">
        <v>33</v>
      </c>
      <c r="H132" s="21">
        <v>22.897196261682247</v>
      </c>
      <c r="I132" s="21">
        <v>7.638888888666565E-4</v>
      </c>
      <c r="J132" s="21">
        <v>436.73469387755091</v>
      </c>
      <c r="K132" s="35" t="s">
        <v>32</v>
      </c>
    </row>
    <row r="133" spans="1:11" ht="17.25" thickBot="1">
      <c r="A133" s="32" t="s">
        <v>191</v>
      </c>
      <c r="B133" s="20">
        <v>1990</v>
      </c>
      <c r="C133" s="20">
        <v>42.8</v>
      </c>
      <c r="D133" s="26">
        <v>44146.640972222223</v>
      </c>
      <c r="E133" s="20">
        <v>18000.000000209548</v>
      </c>
      <c r="F133" s="20">
        <v>9.5</v>
      </c>
      <c r="G133" s="20">
        <v>33.299999999999997</v>
      </c>
      <c r="H133" s="20">
        <v>22.196261682242994</v>
      </c>
      <c r="I133" s="20">
        <v>1.6666666666472681E-4</v>
      </c>
      <c r="J133" s="20">
        <v>450.52631578947364</v>
      </c>
      <c r="K133" s="33" t="s">
        <v>32</v>
      </c>
    </row>
    <row r="134" spans="1:11" ht="17.25" thickBot="1">
      <c r="A134" s="34" t="s">
        <v>191</v>
      </c>
      <c r="B134" s="21">
        <v>1990</v>
      </c>
      <c r="C134" s="21">
        <v>42.8</v>
      </c>
      <c r="D134" s="27">
        <v>44146.682638888888</v>
      </c>
      <c r="E134" s="21">
        <v>21600</v>
      </c>
      <c r="F134" s="21">
        <v>9.35</v>
      </c>
      <c r="G134" s="21">
        <v>33.449999999999996</v>
      </c>
      <c r="H134" s="21">
        <v>21.845794392523366</v>
      </c>
      <c r="I134" s="21">
        <v>6.9444444444444607E-5</v>
      </c>
      <c r="J134" s="21">
        <v>457.75401069518711</v>
      </c>
      <c r="K134" s="35" t="s">
        <v>32</v>
      </c>
    </row>
    <row r="135" spans="1:11" ht="17.25" thickBot="1">
      <c r="A135" s="32" t="s">
        <v>191</v>
      </c>
      <c r="B135" s="20">
        <v>1990</v>
      </c>
      <c r="C135" s="20">
        <v>42.8</v>
      </c>
      <c r="D135" s="26">
        <v>44147.354166666664</v>
      </c>
      <c r="E135" s="20">
        <v>79619.999999902211</v>
      </c>
      <c r="F135" s="20">
        <v>7.5</v>
      </c>
      <c r="G135" s="20">
        <v>35.299999999999997</v>
      </c>
      <c r="H135" s="20">
        <v>17.523364485981311</v>
      </c>
      <c r="I135" s="20">
        <v>2.3235367998018989E-4</v>
      </c>
      <c r="J135" s="20">
        <v>570.66666666666663</v>
      </c>
      <c r="K135" s="33" t="s">
        <v>32</v>
      </c>
    </row>
    <row r="136" spans="1:11" ht="17.25" thickBot="1">
      <c r="A136" s="34" t="s">
        <v>191</v>
      </c>
      <c r="B136" s="21">
        <v>1990</v>
      </c>
      <c r="C136" s="21">
        <v>42.8</v>
      </c>
      <c r="D136" s="27">
        <v>44147.708333333336</v>
      </c>
      <c r="E136" s="21">
        <v>110220.00000032131</v>
      </c>
      <c r="F136" s="21">
        <v>7.1</v>
      </c>
      <c r="G136" s="21">
        <v>35.699999999999996</v>
      </c>
      <c r="H136" s="21">
        <v>16.588785046728972</v>
      </c>
      <c r="I136" s="21">
        <v>3.6291054255020353E-5</v>
      </c>
      <c r="J136" s="21">
        <v>602.81690140845069</v>
      </c>
      <c r="K136" s="35" t="s">
        <v>32</v>
      </c>
    </row>
    <row r="137" spans="1:11" ht="17.25" thickBot="1">
      <c r="A137" s="32" t="s">
        <v>191</v>
      </c>
      <c r="B137" s="20">
        <v>1990</v>
      </c>
      <c r="C137" s="20">
        <v>42.8</v>
      </c>
      <c r="D137" s="26">
        <v>44148.659722222219</v>
      </c>
      <c r="E137" s="20">
        <v>192419.99999983236</v>
      </c>
      <c r="F137" s="20">
        <v>6.6</v>
      </c>
      <c r="G137" s="20">
        <v>36.199999999999996</v>
      </c>
      <c r="H137" s="20">
        <v>15.420560747663551</v>
      </c>
      <c r="I137" s="20">
        <v>2.5984824862303065E-5</v>
      </c>
      <c r="J137" s="20">
        <v>648.4848484848485</v>
      </c>
      <c r="K137" s="33" t="s">
        <v>32</v>
      </c>
    </row>
    <row r="138" spans="1:11" ht="17.25" thickBot="1">
      <c r="A138" s="32" t="s">
        <v>191</v>
      </c>
      <c r="B138" s="20">
        <v>1990</v>
      </c>
      <c r="C138" s="20">
        <v>42.8</v>
      </c>
      <c r="D138" s="26">
        <v>44151.375</v>
      </c>
      <c r="E138" s="20">
        <v>427020.00000011176</v>
      </c>
      <c r="F138" s="20">
        <v>6.4</v>
      </c>
      <c r="G138" s="20">
        <v>36.4</v>
      </c>
      <c r="H138" s="20">
        <v>14.953271028037385</v>
      </c>
      <c r="I138" s="20">
        <v>4.6836213760467181E-6</v>
      </c>
      <c r="J138" s="20">
        <v>668.74999999999989</v>
      </c>
      <c r="K138" s="33" t="s">
        <v>32</v>
      </c>
    </row>
    <row r="139" spans="1:11" ht="17.25" thickBot="1">
      <c r="A139" s="34" t="s">
        <v>191</v>
      </c>
      <c r="B139" s="21">
        <v>1990</v>
      </c>
      <c r="C139" s="21">
        <v>42.8</v>
      </c>
      <c r="D139" s="27">
        <v>44152.356249999997</v>
      </c>
      <c r="E139" s="21">
        <v>511799.9999998603</v>
      </c>
      <c r="F139" s="21">
        <v>6.3</v>
      </c>
      <c r="G139" s="21">
        <v>36.5</v>
      </c>
      <c r="H139" s="21">
        <v>14.7196261682243</v>
      </c>
      <c r="I139" s="21">
        <v>1.9538882375933534E-6</v>
      </c>
      <c r="J139" s="21">
        <v>679.3650793650794</v>
      </c>
      <c r="K139" s="35" t="s">
        <v>32</v>
      </c>
    </row>
    <row r="140" spans="1:11" ht="17.25" thickBot="1">
      <c r="A140" s="47" t="s">
        <v>191</v>
      </c>
      <c r="B140" s="48">
        <v>1990</v>
      </c>
      <c r="C140" s="48">
        <v>42.8</v>
      </c>
      <c r="D140" s="49">
        <v>44153.354166666664</v>
      </c>
      <c r="E140" s="48">
        <v>598019.99999990221</v>
      </c>
      <c r="F140" s="48">
        <v>6.2</v>
      </c>
      <c r="G140" s="48">
        <v>36.599999999999994</v>
      </c>
      <c r="H140" s="48">
        <v>14.485981308411217</v>
      </c>
      <c r="I140" s="48">
        <v>1.6721848767602422E-6</v>
      </c>
      <c r="J140" s="48">
        <v>690.32258064516122</v>
      </c>
      <c r="K140" s="50" t="s">
        <v>32</v>
      </c>
    </row>
    <row r="142" spans="1:11" ht="17.25" thickBot="1"/>
    <row r="143" spans="1:11" ht="17.25" thickBot="1">
      <c r="A143" s="28" t="s">
        <v>205</v>
      </c>
      <c r="B143" s="29">
        <v>2</v>
      </c>
      <c r="C143" s="5"/>
      <c r="D143" s="5"/>
      <c r="E143" s="5"/>
      <c r="F143" s="5"/>
      <c r="G143" s="5"/>
      <c r="H143" s="5"/>
      <c r="I143" s="5"/>
      <c r="J143" s="5"/>
      <c r="K143" s="6"/>
    </row>
    <row r="144" spans="1:11" ht="17.25" thickBot="1">
      <c r="A144" s="30" t="s">
        <v>206</v>
      </c>
      <c r="B144" s="23">
        <v>44146.431944444441</v>
      </c>
      <c r="K144" s="7"/>
    </row>
    <row r="145" spans="1:11" ht="17.25" thickBot="1">
      <c r="A145" s="30" t="s">
        <v>207</v>
      </c>
      <c r="B145" s="20">
        <v>200</v>
      </c>
      <c r="K145" s="7"/>
    </row>
    <row r="146" spans="1:11" ht="17.25" thickBot="1">
      <c r="A146" s="8"/>
      <c r="K146" s="7"/>
    </row>
    <row r="147" spans="1:11" ht="17.25" thickBot="1">
      <c r="A147" s="30" t="s">
        <v>151</v>
      </c>
      <c r="B147" s="20">
        <v>25.199999999999996</v>
      </c>
      <c r="K147" s="7"/>
    </row>
    <row r="148" spans="1:11" ht="17.25" thickBot="1">
      <c r="A148" s="30" t="s">
        <v>159</v>
      </c>
      <c r="B148" s="21">
        <v>443.52331606217615</v>
      </c>
      <c r="K148" s="7"/>
    </row>
    <row r="149" spans="1:11" ht="17.25" thickBot="1">
      <c r="A149" s="30" t="s">
        <v>158</v>
      </c>
      <c r="B149" s="20">
        <v>785.32110091743107</v>
      </c>
      <c r="K149" s="7"/>
    </row>
    <row r="150" spans="1:11" ht="17.25" thickBot="1">
      <c r="A150" s="30" t="s">
        <v>151</v>
      </c>
      <c r="B150" s="21">
        <v>31.9</v>
      </c>
      <c r="K150" s="7"/>
    </row>
    <row r="151" spans="1:11" ht="17.25" thickBot="1">
      <c r="A151" s="8"/>
      <c r="K151" s="7"/>
    </row>
    <row r="152" spans="1:11" ht="17.25" thickBot="1">
      <c r="A152" s="30" t="s">
        <v>1</v>
      </c>
      <c r="B152" s="19" t="s">
        <v>147</v>
      </c>
      <c r="C152" s="19" t="s">
        <v>208</v>
      </c>
      <c r="D152" s="19" t="s">
        <v>209</v>
      </c>
      <c r="E152" s="19" t="s">
        <v>210</v>
      </c>
      <c r="F152" s="19" t="s">
        <v>211</v>
      </c>
      <c r="G152" s="19" t="s">
        <v>148</v>
      </c>
      <c r="H152" s="19" t="s">
        <v>149</v>
      </c>
      <c r="I152" s="19" t="s">
        <v>212</v>
      </c>
      <c r="J152" s="19" t="s">
        <v>213</v>
      </c>
      <c r="K152" s="31" t="s">
        <v>214</v>
      </c>
    </row>
    <row r="153" spans="1:11" ht="17.25" thickBot="1">
      <c r="A153" s="32" t="s">
        <v>192</v>
      </c>
      <c r="B153" s="20">
        <v>1990</v>
      </c>
      <c r="C153" s="20">
        <v>42.8</v>
      </c>
      <c r="D153" s="26">
        <v>44146.431944444441</v>
      </c>
      <c r="E153" s="20"/>
      <c r="F153" s="20">
        <v>42.8</v>
      </c>
      <c r="G153" s="20">
        <v>0</v>
      </c>
      <c r="H153" s="20"/>
      <c r="I153" s="20">
        <v>0</v>
      </c>
      <c r="J153" s="20">
        <v>200</v>
      </c>
      <c r="K153" s="33" t="s">
        <v>32</v>
      </c>
    </row>
    <row r="154" spans="1:11" ht="17.25" thickBot="1">
      <c r="A154" s="34" t="s">
        <v>192</v>
      </c>
      <c r="B154" s="21">
        <v>1990</v>
      </c>
      <c r="C154" s="21">
        <v>42.8</v>
      </c>
      <c r="D154" s="27">
        <v>44146.432638888888</v>
      </c>
      <c r="E154" s="21">
        <v>60.000000195577741</v>
      </c>
      <c r="F154" s="21">
        <v>42.2</v>
      </c>
      <c r="G154" s="21">
        <v>0.59999999999999432</v>
      </c>
      <c r="H154" s="21">
        <v>98.598130841121517</v>
      </c>
      <c r="I154" s="21">
        <v>9.9999999674036152E-2</v>
      </c>
      <c r="J154" s="21">
        <v>202.84360189573457</v>
      </c>
      <c r="K154" s="35" t="s">
        <v>32</v>
      </c>
    </row>
    <row r="155" spans="1:11" ht="17.25" thickBot="1">
      <c r="A155" s="32" t="s">
        <v>192</v>
      </c>
      <c r="B155" s="20">
        <v>1990</v>
      </c>
      <c r="C155" s="20">
        <v>42.8</v>
      </c>
      <c r="D155" s="26">
        <v>44146.433333333334</v>
      </c>
      <c r="E155" s="20">
        <v>120.00000039115548</v>
      </c>
      <c r="F155" s="20">
        <v>41.6</v>
      </c>
      <c r="G155" s="20">
        <v>1.1999999999999957</v>
      </c>
      <c r="H155" s="20">
        <v>97.196261682243005</v>
      </c>
      <c r="I155" s="20">
        <v>4.9999999837018666E-2</v>
      </c>
      <c r="J155" s="20">
        <v>205.76923076923075</v>
      </c>
      <c r="K155" s="33" t="s">
        <v>32</v>
      </c>
    </row>
    <row r="156" spans="1:11" ht="17.25" thickBot="1">
      <c r="A156" s="34" t="s">
        <v>192</v>
      </c>
      <c r="B156" s="21">
        <v>1990</v>
      </c>
      <c r="C156" s="21">
        <v>42.8</v>
      </c>
      <c r="D156" s="27">
        <v>44146.435416666667</v>
      </c>
      <c r="E156" s="21">
        <v>300.00000034924597</v>
      </c>
      <c r="F156" s="21">
        <v>41.5</v>
      </c>
      <c r="G156" s="21">
        <v>1.2999999999999972</v>
      </c>
      <c r="H156" s="21">
        <v>96.962616822429908</v>
      </c>
      <c r="I156" s="21">
        <v>3.3333333294528699E-3</v>
      </c>
      <c r="J156" s="21">
        <v>206.26506024096383</v>
      </c>
      <c r="K156" s="35" t="s">
        <v>32</v>
      </c>
    </row>
    <row r="157" spans="1:11" ht="17.25" thickBot="1">
      <c r="A157" s="32" t="s">
        <v>192</v>
      </c>
      <c r="B157" s="20">
        <v>1990</v>
      </c>
      <c r="C157" s="20">
        <v>42.8</v>
      </c>
      <c r="D157" s="26">
        <v>44146.436805555553</v>
      </c>
      <c r="E157" s="20">
        <v>420.00000011175871</v>
      </c>
      <c r="F157" s="20">
        <v>39.799999999999997</v>
      </c>
      <c r="G157" s="20">
        <v>3</v>
      </c>
      <c r="H157" s="20">
        <v>92.990654205607484</v>
      </c>
      <c r="I157" s="20">
        <v>4.0476190465420149E-2</v>
      </c>
      <c r="J157" s="20">
        <v>215.0753768844221</v>
      </c>
      <c r="K157" s="33" t="s">
        <v>32</v>
      </c>
    </row>
    <row r="158" spans="1:11" ht="17.25" thickBot="1">
      <c r="A158" s="34" t="s">
        <v>192</v>
      </c>
      <c r="B158" s="21">
        <v>1990</v>
      </c>
      <c r="C158" s="21">
        <v>42.8</v>
      </c>
      <c r="D158" s="27">
        <v>44146.438888888886</v>
      </c>
      <c r="E158" s="21">
        <v>600.00000006984919</v>
      </c>
      <c r="F158" s="21">
        <v>38.9</v>
      </c>
      <c r="G158" s="21">
        <v>3.8999999999999986</v>
      </c>
      <c r="H158" s="21">
        <v>90.887850467289724</v>
      </c>
      <c r="I158" s="21">
        <v>1.4999999998253747E-2</v>
      </c>
      <c r="J158" s="21">
        <v>220.05141388174806</v>
      </c>
      <c r="K158" s="35" t="s">
        <v>32</v>
      </c>
    </row>
    <row r="159" spans="1:11" ht="17.25" thickBot="1">
      <c r="A159" s="32" t="s">
        <v>192</v>
      </c>
      <c r="B159" s="20">
        <v>1990</v>
      </c>
      <c r="C159" s="20">
        <v>42.8</v>
      </c>
      <c r="D159" s="26">
        <v>44146.442361111112</v>
      </c>
      <c r="E159" s="20">
        <v>900.00000041909516</v>
      </c>
      <c r="F159" s="20">
        <v>38.5</v>
      </c>
      <c r="G159" s="20">
        <v>4.2999999999999972</v>
      </c>
      <c r="H159" s="20">
        <v>89.953271028037392</v>
      </c>
      <c r="I159" s="20">
        <v>4.4444444423748231E-3</v>
      </c>
      <c r="J159" s="20">
        <v>222.33766233766232</v>
      </c>
      <c r="K159" s="33" t="s">
        <v>32</v>
      </c>
    </row>
    <row r="160" spans="1:11" ht="17.25" thickBot="1">
      <c r="A160" s="34" t="s">
        <v>192</v>
      </c>
      <c r="B160" s="21">
        <v>1990</v>
      </c>
      <c r="C160" s="21">
        <v>42.8</v>
      </c>
      <c r="D160" s="27">
        <v>44146.448611111111</v>
      </c>
      <c r="E160" s="21">
        <v>1440.0000002933666</v>
      </c>
      <c r="F160" s="21">
        <v>36.799999999999997</v>
      </c>
      <c r="G160" s="21">
        <v>6</v>
      </c>
      <c r="H160" s="21">
        <v>85.981308411214954</v>
      </c>
      <c r="I160" s="21">
        <v>1.1805555553150467E-2</v>
      </c>
      <c r="J160" s="21">
        <v>232.60869565217394</v>
      </c>
      <c r="K160" s="35" t="s">
        <v>32</v>
      </c>
    </row>
    <row r="161" spans="1:11" ht="17.25" thickBot="1">
      <c r="A161" s="32" t="s">
        <v>192</v>
      </c>
      <c r="B161" s="20">
        <v>1990</v>
      </c>
      <c r="C161" s="20">
        <v>42.8</v>
      </c>
      <c r="D161" s="26">
        <v>44146.452777777777</v>
      </c>
      <c r="E161" s="20">
        <v>1800.0000002095476</v>
      </c>
      <c r="F161" s="20">
        <v>35.4</v>
      </c>
      <c r="G161" s="20">
        <v>7.3999999999999986</v>
      </c>
      <c r="H161" s="20">
        <v>82.710280373831779</v>
      </c>
      <c r="I161" s="20">
        <v>7.777777776872317E-3</v>
      </c>
      <c r="J161" s="20">
        <v>241.80790960451978</v>
      </c>
      <c r="K161" s="33" t="s">
        <v>32</v>
      </c>
    </row>
    <row r="162" spans="1:11" ht="17.25" thickBot="1">
      <c r="A162" s="34" t="s">
        <v>192</v>
      </c>
      <c r="B162" s="21">
        <v>1990</v>
      </c>
      <c r="C162" s="21">
        <v>42.8</v>
      </c>
      <c r="D162" s="27">
        <v>44146.463194444441</v>
      </c>
      <c r="E162" s="21">
        <v>2700</v>
      </c>
      <c r="F162" s="21">
        <v>32.200000000000003</v>
      </c>
      <c r="G162" s="21">
        <v>10.599999999999994</v>
      </c>
      <c r="H162" s="21">
        <v>75.233644859813097</v>
      </c>
      <c r="I162" s="21">
        <v>1.1851851851851836E-2</v>
      </c>
      <c r="J162" s="21">
        <v>265.83850931677017</v>
      </c>
      <c r="K162" s="35" t="s">
        <v>32</v>
      </c>
    </row>
    <row r="163" spans="1:11" ht="17.25" thickBot="1">
      <c r="A163" s="32" t="s">
        <v>192</v>
      </c>
      <c r="B163" s="20">
        <v>1990</v>
      </c>
      <c r="C163" s="20">
        <v>42.8</v>
      </c>
      <c r="D163" s="26">
        <v>44146.473611111112</v>
      </c>
      <c r="E163" s="20">
        <v>3600.0000004190952</v>
      </c>
      <c r="F163" s="20">
        <v>29.5</v>
      </c>
      <c r="G163" s="20">
        <v>13.299999999999997</v>
      </c>
      <c r="H163" s="20">
        <v>68.925233644859816</v>
      </c>
      <c r="I163" s="20">
        <v>7.4999999991268926E-3</v>
      </c>
      <c r="J163" s="20">
        <v>290.16949152542372</v>
      </c>
      <c r="K163" s="33" t="s">
        <v>32</v>
      </c>
    </row>
    <row r="164" spans="1:11" ht="17.25" thickBot="1">
      <c r="A164" s="34" t="s">
        <v>192</v>
      </c>
      <c r="B164" s="21">
        <v>1990</v>
      </c>
      <c r="C164" s="21">
        <v>42.8</v>
      </c>
      <c r="D164" s="27">
        <v>44146.494444444441</v>
      </c>
      <c r="E164" s="21">
        <v>5400</v>
      </c>
      <c r="F164" s="21">
        <v>23.9</v>
      </c>
      <c r="G164" s="21">
        <v>18.899999999999999</v>
      </c>
      <c r="H164" s="21">
        <v>55.841121495327108</v>
      </c>
      <c r="I164" s="21">
        <v>1.0370370370370374E-2</v>
      </c>
      <c r="J164" s="21">
        <v>358.15899581589957</v>
      </c>
      <c r="K164" s="35" t="s">
        <v>32</v>
      </c>
    </row>
    <row r="165" spans="1:11" ht="17.25" thickBot="1">
      <c r="A165" s="32" t="s">
        <v>192</v>
      </c>
      <c r="B165" s="20">
        <v>1990</v>
      </c>
      <c r="C165" s="20">
        <v>42.8</v>
      </c>
      <c r="D165" s="26">
        <v>44146.515277777777</v>
      </c>
      <c r="E165" s="20">
        <v>7200.0000002095476</v>
      </c>
      <c r="F165" s="20">
        <v>20.8</v>
      </c>
      <c r="G165" s="20">
        <v>21.999999999999996</v>
      </c>
      <c r="H165" s="20">
        <v>48.598130841121502</v>
      </c>
      <c r="I165" s="20">
        <v>4.3055555554302443E-3</v>
      </c>
      <c r="J165" s="20">
        <v>411.53846153846149</v>
      </c>
      <c r="K165" s="33" t="s">
        <v>32</v>
      </c>
    </row>
    <row r="166" spans="1:11" ht="17.25" thickBot="1">
      <c r="A166" s="34" t="s">
        <v>192</v>
      </c>
      <c r="B166" s="21">
        <v>1990</v>
      </c>
      <c r="C166" s="21">
        <v>42.8</v>
      </c>
      <c r="D166" s="27">
        <v>44146.556944444441</v>
      </c>
      <c r="E166" s="21">
        <v>10800</v>
      </c>
      <c r="F166" s="21">
        <v>19.3</v>
      </c>
      <c r="G166" s="21">
        <v>23.499999999999996</v>
      </c>
      <c r="H166" s="21">
        <v>45.093457943925237</v>
      </c>
      <c r="I166" s="21">
        <v>1.3888888888888889E-3</v>
      </c>
      <c r="J166" s="21">
        <v>443.52331606217615</v>
      </c>
      <c r="K166" s="35" t="s">
        <v>32</v>
      </c>
    </row>
    <row r="167" spans="1:11" ht="17.25" thickBot="1">
      <c r="A167" s="32" t="s">
        <v>192</v>
      </c>
      <c r="B167" s="20">
        <v>1990</v>
      </c>
      <c r="C167" s="20">
        <v>42.8</v>
      </c>
      <c r="D167" s="26">
        <v>44146.598611111112</v>
      </c>
      <c r="E167" s="20">
        <v>14400.000000419095</v>
      </c>
      <c r="F167" s="20">
        <v>18.100000000000001</v>
      </c>
      <c r="G167" s="20">
        <v>24.699999999999996</v>
      </c>
      <c r="H167" s="20">
        <v>42.289719626168235</v>
      </c>
      <c r="I167" s="20">
        <v>8.3333333330907968E-4</v>
      </c>
      <c r="J167" s="20">
        <v>472.92817679558004</v>
      </c>
      <c r="K167" s="33" t="s">
        <v>32</v>
      </c>
    </row>
    <row r="168" spans="1:11" ht="17.25" thickBot="1">
      <c r="A168" s="34" t="s">
        <v>192</v>
      </c>
      <c r="B168" s="21">
        <v>1990</v>
      </c>
      <c r="C168" s="21">
        <v>42.8</v>
      </c>
      <c r="D168" s="27">
        <v>44146.640277777777</v>
      </c>
      <c r="E168" s="21">
        <v>18000.000000209548</v>
      </c>
      <c r="F168" s="21">
        <v>17.600000000000001</v>
      </c>
      <c r="G168" s="21">
        <v>25.199999999999996</v>
      </c>
      <c r="H168" s="21">
        <v>41.121495327102807</v>
      </c>
      <c r="I168" s="21">
        <v>2.7777777777454404E-4</v>
      </c>
      <c r="J168" s="21">
        <v>486.36363636363632</v>
      </c>
      <c r="K168" s="35" t="s">
        <v>32</v>
      </c>
    </row>
    <row r="169" spans="1:11" ht="17.25" thickBot="1">
      <c r="A169" s="32" t="s">
        <v>192</v>
      </c>
      <c r="B169" s="20">
        <v>1990</v>
      </c>
      <c r="C169" s="20">
        <v>42.8</v>
      </c>
      <c r="D169" s="26">
        <v>44146.681944444441</v>
      </c>
      <c r="E169" s="20">
        <v>21600</v>
      </c>
      <c r="F169" s="20">
        <v>17</v>
      </c>
      <c r="G169" s="20">
        <v>25.799999999999997</v>
      </c>
      <c r="H169" s="20">
        <v>39.719626168224302</v>
      </c>
      <c r="I169" s="20">
        <v>2.7777777777777843E-4</v>
      </c>
      <c r="J169" s="20">
        <v>503.52941176470586</v>
      </c>
      <c r="K169" s="33" t="s">
        <v>32</v>
      </c>
    </row>
    <row r="170" spans="1:11" ht="17.25" thickBot="1">
      <c r="A170" s="34" t="s">
        <v>192</v>
      </c>
      <c r="B170" s="21">
        <v>1990</v>
      </c>
      <c r="C170" s="21">
        <v>42.8</v>
      </c>
      <c r="D170" s="27">
        <v>44146.711805555555</v>
      </c>
      <c r="E170" s="21">
        <v>24180.000000237487</v>
      </c>
      <c r="F170" s="21">
        <v>16.5</v>
      </c>
      <c r="G170" s="21">
        <v>26.299999999999997</v>
      </c>
      <c r="H170" s="21">
        <v>38.55140186915888</v>
      </c>
      <c r="I170" s="21">
        <v>2.0678246484495002E-4</v>
      </c>
      <c r="J170" s="21">
        <v>518.78787878787875</v>
      </c>
      <c r="K170" s="35" t="s">
        <v>32</v>
      </c>
    </row>
    <row r="171" spans="1:11" ht="17.25" thickBot="1">
      <c r="A171" s="32" t="s">
        <v>192</v>
      </c>
      <c r="B171" s="20">
        <v>1990</v>
      </c>
      <c r="C171" s="20">
        <v>42.8</v>
      </c>
      <c r="D171" s="26">
        <v>44147.354166666664</v>
      </c>
      <c r="E171" s="20">
        <v>79680.000000097789</v>
      </c>
      <c r="F171" s="20">
        <v>13.7</v>
      </c>
      <c r="G171" s="20">
        <v>29.099999999999998</v>
      </c>
      <c r="H171" s="20">
        <v>32.009345794392523</v>
      </c>
      <c r="I171" s="20">
        <v>3.5140562248952867E-4</v>
      </c>
      <c r="J171" s="20">
        <v>624.81751824817513</v>
      </c>
      <c r="K171" s="33" t="s">
        <v>32</v>
      </c>
    </row>
    <row r="172" spans="1:11" ht="17.25" thickBot="1">
      <c r="A172" s="34" t="s">
        <v>192</v>
      </c>
      <c r="B172" s="21">
        <v>1990</v>
      </c>
      <c r="C172" s="21">
        <v>42.8</v>
      </c>
      <c r="D172" s="27">
        <v>44147.708333333336</v>
      </c>
      <c r="E172" s="21">
        <v>110280.00000051688</v>
      </c>
      <c r="F172" s="21">
        <v>13.2</v>
      </c>
      <c r="G172" s="21">
        <v>29.599999999999998</v>
      </c>
      <c r="H172" s="21">
        <v>30.841121495327101</v>
      </c>
      <c r="I172" s="21">
        <v>4.5339136742623912E-5</v>
      </c>
      <c r="J172" s="21">
        <v>648.4848484848485</v>
      </c>
      <c r="K172" s="35" t="s">
        <v>32</v>
      </c>
    </row>
    <row r="173" spans="1:11" ht="17.25" thickBot="1">
      <c r="A173" s="32" t="s">
        <v>192</v>
      </c>
      <c r="B173" s="20">
        <v>1990</v>
      </c>
      <c r="C173" s="20">
        <v>42.8</v>
      </c>
      <c r="D173" s="26">
        <v>44148.659722222219</v>
      </c>
      <c r="E173" s="20">
        <v>192480.00000002794</v>
      </c>
      <c r="F173" s="20">
        <v>12.4</v>
      </c>
      <c r="G173" s="20">
        <v>30.4</v>
      </c>
      <c r="H173" s="20">
        <v>28.971962616822434</v>
      </c>
      <c r="I173" s="20">
        <v>4.156275976724246E-5</v>
      </c>
      <c r="J173" s="20">
        <v>690.32258064516122</v>
      </c>
      <c r="K173" s="33" t="s">
        <v>32</v>
      </c>
    </row>
    <row r="174" spans="1:11" ht="17.25" thickBot="1">
      <c r="A174" s="32" t="s">
        <v>192</v>
      </c>
      <c r="B174" s="20">
        <v>1990</v>
      </c>
      <c r="C174" s="20">
        <v>42.8</v>
      </c>
      <c r="D174" s="26">
        <v>44151.375</v>
      </c>
      <c r="E174" s="20">
        <v>427080.00000030734</v>
      </c>
      <c r="F174" s="20">
        <v>11.4</v>
      </c>
      <c r="G174" s="20">
        <v>31.4</v>
      </c>
      <c r="H174" s="20">
        <v>26.635514018691591</v>
      </c>
      <c r="I174" s="20">
        <v>2.3414816896115022E-5</v>
      </c>
      <c r="J174" s="20">
        <v>750.87719298245611</v>
      </c>
      <c r="K174" s="33" t="s">
        <v>32</v>
      </c>
    </row>
    <row r="175" spans="1:11" ht="17.25" thickBot="1">
      <c r="A175" s="34" t="s">
        <v>192</v>
      </c>
      <c r="B175" s="21">
        <v>1990</v>
      </c>
      <c r="C175" s="21">
        <v>42.8</v>
      </c>
      <c r="D175" s="27">
        <v>44152.356249999997</v>
      </c>
      <c r="E175" s="21">
        <v>511860.00000005588</v>
      </c>
      <c r="F175" s="21">
        <v>11</v>
      </c>
      <c r="G175" s="21">
        <v>31.799999999999997</v>
      </c>
      <c r="H175" s="21">
        <v>25.700934579439256</v>
      </c>
      <c r="I175" s="21">
        <v>7.8146368147531889E-6</v>
      </c>
      <c r="J175" s="21">
        <v>778.18181818181813</v>
      </c>
      <c r="K175" s="35" t="s">
        <v>32</v>
      </c>
    </row>
    <row r="176" spans="1:11" ht="17.25" thickBot="1">
      <c r="A176" s="47" t="s">
        <v>192</v>
      </c>
      <c r="B176" s="48">
        <v>1990</v>
      </c>
      <c r="C176" s="48">
        <v>42.8</v>
      </c>
      <c r="D176" s="49">
        <v>44153.354166666664</v>
      </c>
      <c r="E176" s="48">
        <v>598080.00000009779</v>
      </c>
      <c r="F176" s="48">
        <v>10.9</v>
      </c>
      <c r="G176" s="48">
        <v>31.9</v>
      </c>
      <c r="H176" s="48">
        <v>25.467289719626169</v>
      </c>
      <c r="I176" s="48">
        <v>1.6720171214550443E-6</v>
      </c>
      <c r="J176" s="48">
        <v>785.32110091743107</v>
      </c>
      <c r="K176" s="50" t="s">
        <v>32</v>
      </c>
    </row>
    <row r="178" spans="1:11" ht="17.25" thickBot="1"/>
    <row r="179" spans="1:11" ht="17.25" thickBot="1">
      <c r="A179" s="28" t="s">
        <v>205</v>
      </c>
      <c r="B179" s="29">
        <v>2</v>
      </c>
      <c r="C179" s="5"/>
      <c r="D179" s="5"/>
      <c r="E179" s="5"/>
      <c r="F179" s="5"/>
      <c r="G179" s="5"/>
      <c r="H179" s="5"/>
      <c r="I179" s="5"/>
      <c r="J179" s="5"/>
      <c r="K179" s="6"/>
    </row>
    <row r="180" spans="1:11" ht="17.25" thickBot="1">
      <c r="A180" s="30" t="s">
        <v>206</v>
      </c>
      <c r="B180" s="23">
        <v>44146.431250000001</v>
      </c>
      <c r="K180" s="7"/>
    </row>
    <row r="181" spans="1:11" ht="17.25" thickBot="1">
      <c r="A181" s="30" t="s">
        <v>207</v>
      </c>
      <c r="B181" s="20">
        <v>300</v>
      </c>
      <c r="K181" s="7"/>
    </row>
    <row r="182" spans="1:11" ht="17.25" thickBot="1">
      <c r="A182" s="8"/>
      <c r="K182" s="7"/>
    </row>
    <row r="183" spans="1:11" ht="17.25" thickBot="1">
      <c r="A183" s="30" t="s">
        <v>151</v>
      </c>
      <c r="B183" s="20">
        <v>26.500000000000004</v>
      </c>
      <c r="K183" s="7"/>
    </row>
    <row r="184" spans="1:11" ht="17.25" thickBot="1">
      <c r="A184" s="30" t="s">
        <v>159</v>
      </c>
      <c r="B184" s="21">
        <v>502.35294117647061</v>
      </c>
      <c r="K184" s="7"/>
    </row>
    <row r="185" spans="1:11" ht="17.25" thickBot="1">
      <c r="A185" s="30" t="s">
        <v>158</v>
      </c>
      <c r="B185" s="20">
        <v>790.74074074074076</v>
      </c>
      <c r="K185" s="7"/>
    </row>
    <row r="186" spans="1:11" ht="17.25" thickBot="1">
      <c r="A186" s="30" t="s">
        <v>151</v>
      </c>
      <c r="B186" s="21">
        <v>26.500000000000004</v>
      </c>
      <c r="K186" s="7"/>
    </row>
    <row r="187" spans="1:11" ht="17.25" thickBot="1">
      <c r="A187" s="8"/>
      <c r="K187" s="7"/>
    </row>
    <row r="188" spans="1:11" ht="17.25" thickBot="1">
      <c r="A188" s="30" t="s">
        <v>1</v>
      </c>
      <c r="B188" s="19" t="s">
        <v>147</v>
      </c>
      <c r="C188" s="19" t="s">
        <v>208</v>
      </c>
      <c r="D188" s="19" t="s">
        <v>209</v>
      </c>
      <c r="E188" s="19" t="s">
        <v>210</v>
      </c>
      <c r="F188" s="19" t="s">
        <v>211</v>
      </c>
      <c r="G188" s="19" t="s">
        <v>148</v>
      </c>
      <c r="H188" s="19" t="s">
        <v>149</v>
      </c>
      <c r="I188" s="19" t="s">
        <v>212</v>
      </c>
      <c r="J188" s="19" t="s">
        <v>213</v>
      </c>
      <c r="K188" s="31" t="s">
        <v>214</v>
      </c>
    </row>
    <row r="189" spans="1:11" ht="17.25" thickBot="1">
      <c r="A189" s="32" t="s">
        <v>193</v>
      </c>
      <c r="B189" s="20">
        <v>1985</v>
      </c>
      <c r="C189" s="20">
        <v>42.7</v>
      </c>
      <c r="D189" s="26">
        <v>44146.431250000001</v>
      </c>
      <c r="E189" s="20"/>
      <c r="F189" s="20">
        <v>42.7</v>
      </c>
      <c r="G189" s="20">
        <v>0</v>
      </c>
      <c r="H189" s="20"/>
      <c r="I189" s="20">
        <v>0</v>
      </c>
      <c r="J189" s="20">
        <v>300</v>
      </c>
      <c r="K189" s="33" t="s">
        <v>32</v>
      </c>
    </row>
    <row r="190" spans="1:11" ht="17.25" thickBot="1">
      <c r="A190" s="34" t="s">
        <v>193</v>
      </c>
      <c r="B190" s="21">
        <v>1985</v>
      </c>
      <c r="C190" s="21">
        <v>42.7</v>
      </c>
      <c r="D190" s="27">
        <v>44146.431944444441</v>
      </c>
      <c r="E190" s="21">
        <v>59.999999566935003</v>
      </c>
      <c r="F190" s="21">
        <v>42.7</v>
      </c>
      <c r="G190" s="21">
        <v>0</v>
      </c>
      <c r="H190" s="21">
        <v>100</v>
      </c>
      <c r="I190" s="21">
        <v>0</v>
      </c>
      <c r="J190" s="21">
        <v>300</v>
      </c>
      <c r="K190" s="35" t="s">
        <v>32</v>
      </c>
    </row>
    <row r="191" spans="1:11" ht="17.25" thickBot="1">
      <c r="A191" s="32" t="s">
        <v>193</v>
      </c>
      <c r="B191" s="20">
        <v>1985</v>
      </c>
      <c r="C191" s="20">
        <v>42.7</v>
      </c>
      <c r="D191" s="26">
        <v>44146.432638888888</v>
      </c>
      <c r="E191" s="20">
        <v>119.99999976251274</v>
      </c>
      <c r="F191" s="20">
        <v>42.2</v>
      </c>
      <c r="G191" s="20">
        <v>0.5</v>
      </c>
      <c r="H191" s="20">
        <v>98.829039812646371</v>
      </c>
      <c r="I191" s="20">
        <v>4.1666666749127522E-2</v>
      </c>
      <c r="J191" s="20">
        <v>303.55450236966823</v>
      </c>
      <c r="K191" s="33" t="s">
        <v>32</v>
      </c>
    </row>
    <row r="192" spans="1:11" ht="17.25" thickBot="1">
      <c r="A192" s="34" t="s">
        <v>193</v>
      </c>
      <c r="B192" s="21">
        <v>1985</v>
      </c>
      <c r="C192" s="21">
        <v>42.7</v>
      </c>
      <c r="D192" s="27">
        <v>44146.43472222222</v>
      </c>
      <c r="E192" s="21">
        <v>299.99999972060323</v>
      </c>
      <c r="F192" s="21">
        <v>41.8</v>
      </c>
      <c r="G192" s="21">
        <v>0.90000000000000568</v>
      </c>
      <c r="H192" s="21">
        <v>97.892271662763449</v>
      </c>
      <c r="I192" s="21">
        <v>1.3333333345751158E-2</v>
      </c>
      <c r="J192" s="21">
        <v>306.45933014354074</v>
      </c>
      <c r="K192" s="35" t="s">
        <v>32</v>
      </c>
    </row>
    <row r="193" spans="1:11" ht="17.25" thickBot="1">
      <c r="A193" s="32" t="s">
        <v>193</v>
      </c>
      <c r="B193" s="20">
        <v>1985</v>
      </c>
      <c r="C193" s="20">
        <v>42.7</v>
      </c>
      <c r="D193" s="26">
        <v>44146.438194444447</v>
      </c>
      <c r="E193" s="20">
        <v>600.00000006984919</v>
      </c>
      <c r="F193" s="20">
        <v>41.4</v>
      </c>
      <c r="G193" s="20">
        <v>1.3000000000000043</v>
      </c>
      <c r="H193" s="20">
        <v>96.955503512880554</v>
      </c>
      <c r="I193" s="20">
        <v>6.6666666658905405E-3</v>
      </c>
      <c r="J193" s="20">
        <v>309.4202898550725</v>
      </c>
      <c r="K193" s="33" t="s">
        <v>32</v>
      </c>
    </row>
    <row r="194" spans="1:11" ht="17.25" thickBot="1">
      <c r="A194" s="34" t="s">
        <v>193</v>
      </c>
      <c r="B194" s="21">
        <v>1985</v>
      </c>
      <c r="C194" s="21">
        <v>42.7</v>
      </c>
      <c r="D194" s="27">
        <v>44146.441666666666</v>
      </c>
      <c r="E194" s="21">
        <v>899.99999979045242</v>
      </c>
      <c r="F194" s="21">
        <v>40.799999999999997</v>
      </c>
      <c r="G194" s="21">
        <v>1.9000000000000057</v>
      </c>
      <c r="H194" s="21">
        <v>95.550351288056191</v>
      </c>
      <c r="I194" s="21">
        <v>6.6666666682188864E-3</v>
      </c>
      <c r="J194" s="21">
        <v>313.97058823529414</v>
      </c>
      <c r="K194" s="35" t="s">
        <v>32</v>
      </c>
    </row>
    <row r="195" spans="1:11" ht="17.25" thickBot="1">
      <c r="A195" s="32" t="s">
        <v>193</v>
      </c>
      <c r="B195" s="20">
        <v>1985</v>
      </c>
      <c r="C195" s="20">
        <v>42.7</v>
      </c>
      <c r="D195" s="26">
        <v>44146.444444444445</v>
      </c>
      <c r="E195" s="20">
        <v>1139.9999999441206</v>
      </c>
      <c r="F195" s="20">
        <v>39.799999999999997</v>
      </c>
      <c r="G195" s="43">
        <v>2.9000000000000057</v>
      </c>
      <c r="H195" s="20">
        <v>93.208430913348934</v>
      </c>
      <c r="I195" s="20">
        <v>8.7719298249913768E-3</v>
      </c>
      <c r="J195" s="20">
        <v>321.85929648241205</v>
      </c>
      <c r="K195" s="33" t="s">
        <v>32</v>
      </c>
    </row>
    <row r="196" spans="1:11" ht="17.25" thickBot="1">
      <c r="A196" s="34" t="s">
        <v>193</v>
      </c>
      <c r="B196" s="21">
        <v>1985</v>
      </c>
      <c r="C196" s="21">
        <v>42.7</v>
      </c>
      <c r="D196" s="27">
        <v>44146.45208333333</v>
      </c>
      <c r="E196" s="21">
        <v>1799.9999995809048</v>
      </c>
      <c r="F196" s="52">
        <v>38.9</v>
      </c>
      <c r="G196" s="51">
        <v>3.8000000000000043</v>
      </c>
      <c r="H196" s="53">
        <v>91.100702576112397</v>
      </c>
      <c r="I196" s="21">
        <v>5.0000000011641453E-3</v>
      </c>
      <c r="J196" s="21">
        <v>329.30591259640107</v>
      </c>
      <c r="K196" s="35" t="s">
        <v>32</v>
      </c>
    </row>
    <row r="197" spans="1:11" ht="17.25" thickBot="1">
      <c r="A197" s="32" t="s">
        <v>193</v>
      </c>
      <c r="B197" s="20">
        <v>1985</v>
      </c>
      <c r="C197" s="20">
        <v>42.7</v>
      </c>
      <c r="D197" s="26">
        <v>44146.462500000001</v>
      </c>
      <c r="E197" s="20">
        <v>2700</v>
      </c>
      <c r="F197" s="20">
        <v>36.700000000000003</v>
      </c>
      <c r="G197" s="54">
        <v>6</v>
      </c>
      <c r="H197" s="20">
        <v>85.948477751756442</v>
      </c>
      <c r="I197" s="20">
        <v>8.1481481481481318E-3</v>
      </c>
      <c r="J197" s="20">
        <v>349.04632152588556</v>
      </c>
      <c r="K197" s="33" t="s">
        <v>32</v>
      </c>
    </row>
    <row r="198" spans="1:11" ht="17.25" thickBot="1">
      <c r="A198" s="34" t="s">
        <v>193</v>
      </c>
      <c r="B198" s="21">
        <v>1985</v>
      </c>
      <c r="C198" s="21">
        <v>42.7</v>
      </c>
      <c r="D198" s="27">
        <v>44146.473611111112</v>
      </c>
      <c r="E198" s="21">
        <v>3659.9999999860302</v>
      </c>
      <c r="F198" s="21">
        <v>34.700000000000003</v>
      </c>
      <c r="G198" s="21">
        <v>8</v>
      </c>
      <c r="H198" s="21">
        <v>81.264637002341928</v>
      </c>
      <c r="I198" s="21">
        <v>5.4644808743377973E-3</v>
      </c>
      <c r="J198" s="21">
        <v>369.16426512968303</v>
      </c>
      <c r="K198" s="35" t="s">
        <v>32</v>
      </c>
    </row>
    <row r="199" spans="1:11" ht="17.25" thickBot="1">
      <c r="A199" s="32" t="s">
        <v>193</v>
      </c>
      <c r="B199" s="20">
        <v>1985</v>
      </c>
      <c r="C199" s="20">
        <v>42.7</v>
      </c>
      <c r="D199" s="26">
        <v>44146.494444444441</v>
      </c>
      <c r="E199" s="20">
        <v>5459.999999566935</v>
      </c>
      <c r="F199" s="20">
        <v>31.8</v>
      </c>
      <c r="G199" s="20">
        <v>10.900000000000002</v>
      </c>
      <c r="H199" s="20">
        <v>74.473067915690862</v>
      </c>
      <c r="I199" s="20">
        <v>5.31135531177659E-3</v>
      </c>
      <c r="J199" s="20">
        <v>402.83018867924528</v>
      </c>
      <c r="K199" s="33" t="s">
        <v>32</v>
      </c>
    </row>
    <row r="200" spans="1:11" ht="17.25" thickBot="1">
      <c r="A200" s="34" t="s">
        <v>193</v>
      </c>
      <c r="B200" s="21">
        <v>1985</v>
      </c>
      <c r="C200" s="21">
        <v>42.7</v>
      </c>
      <c r="D200" s="27">
        <v>44146.51458333333</v>
      </c>
      <c r="E200" s="21">
        <v>7199.9999995809048</v>
      </c>
      <c r="F200" s="21">
        <v>27.3</v>
      </c>
      <c r="G200" s="21">
        <v>15.400000000000002</v>
      </c>
      <c r="H200" s="21">
        <v>63.93442622950819</v>
      </c>
      <c r="I200" s="21">
        <v>6.2500000003637979E-3</v>
      </c>
      <c r="J200" s="21">
        <v>469.23076923076923</v>
      </c>
      <c r="K200" s="35" t="s">
        <v>32</v>
      </c>
    </row>
    <row r="201" spans="1:11" ht="17.25" thickBot="1">
      <c r="A201" s="32" t="s">
        <v>193</v>
      </c>
      <c r="B201" s="20">
        <v>1985</v>
      </c>
      <c r="C201" s="20">
        <v>42.7</v>
      </c>
      <c r="D201" s="26">
        <v>44146.556250000001</v>
      </c>
      <c r="E201" s="20">
        <v>10800</v>
      </c>
      <c r="F201" s="20">
        <v>25.5</v>
      </c>
      <c r="G201" s="20">
        <v>17.200000000000003</v>
      </c>
      <c r="H201" s="20">
        <v>59.71896955503513</v>
      </c>
      <c r="I201" s="20">
        <v>1.6666666666666674E-3</v>
      </c>
      <c r="J201" s="20">
        <v>502.35294117647061</v>
      </c>
      <c r="K201" s="33" t="s">
        <v>32</v>
      </c>
    </row>
    <row r="202" spans="1:11" ht="17.25" thickBot="1">
      <c r="A202" s="34" t="s">
        <v>193</v>
      </c>
      <c r="B202" s="21">
        <v>1985</v>
      </c>
      <c r="C202" s="21">
        <v>42.7</v>
      </c>
      <c r="D202" s="27">
        <v>44146.597916666666</v>
      </c>
      <c r="E202" s="21">
        <v>14399.999999790452</v>
      </c>
      <c r="F202" s="21">
        <v>24.2</v>
      </c>
      <c r="G202" s="21">
        <v>18.500000000000004</v>
      </c>
      <c r="H202" s="21">
        <v>56.674473067915685</v>
      </c>
      <c r="I202" s="21">
        <v>9.0277777779091545E-4</v>
      </c>
      <c r="J202" s="21">
        <v>529.33884297520672</v>
      </c>
      <c r="K202" s="35" t="s">
        <v>32</v>
      </c>
    </row>
    <row r="203" spans="1:11" ht="17.25" thickBot="1">
      <c r="A203" s="32" t="s">
        <v>193</v>
      </c>
      <c r="B203" s="20">
        <v>1985</v>
      </c>
      <c r="C203" s="20">
        <v>42.7</v>
      </c>
      <c r="D203" s="26">
        <v>44146.63958333333</v>
      </c>
      <c r="E203" s="20">
        <v>17999.999999580905</v>
      </c>
      <c r="F203" s="20">
        <v>23.7</v>
      </c>
      <c r="G203" s="20">
        <v>19.000000000000004</v>
      </c>
      <c r="H203" s="20">
        <v>55.503512880562056</v>
      </c>
      <c r="I203" s="20">
        <v>2.7777777778424531E-4</v>
      </c>
      <c r="J203" s="20">
        <v>540.50632911392415</v>
      </c>
      <c r="K203" s="33" t="s">
        <v>32</v>
      </c>
    </row>
    <row r="204" spans="1:11" ht="17.25" thickBot="1">
      <c r="A204" s="34" t="s">
        <v>193</v>
      </c>
      <c r="B204" s="21">
        <v>1985</v>
      </c>
      <c r="C204" s="21">
        <v>42.7</v>
      </c>
      <c r="D204" s="27">
        <v>44146.681250000001</v>
      </c>
      <c r="E204" s="21">
        <v>21600</v>
      </c>
      <c r="F204" s="21">
        <v>22.9</v>
      </c>
      <c r="G204" s="21">
        <v>19.800000000000004</v>
      </c>
      <c r="H204" s="21">
        <v>53.629976580796246</v>
      </c>
      <c r="I204" s="21">
        <v>3.7037037037037068E-4</v>
      </c>
      <c r="J204" s="21">
        <v>559.38864628820966</v>
      </c>
      <c r="K204" s="35" t="s">
        <v>32</v>
      </c>
    </row>
    <row r="205" spans="1:11" ht="17.25" thickBot="1">
      <c r="A205" s="32" t="s">
        <v>193</v>
      </c>
      <c r="B205" s="20">
        <v>1985</v>
      </c>
      <c r="C205" s="20">
        <v>42.7</v>
      </c>
      <c r="D205" s="26">
        <v>44146.711805555555</v>
      </c>
      <c r="E205" s="20">
        <v>24239.999999804422</v>
      </c>
      <c r="F205" s="20">
        <v>22.6</v>
      </c>
      <c r="G205" s="20">
        <v>20.100000000000001</v>
      </c>
      <c r="H205" s="20">
        <v>52.927400468384079</v>
      </c>
      <c r="I205" s="20">
        <v>1.2376237623862115E-4</v>
      </c>
      <c r="J205" s="20">
        <v>566.81415929203536</v>
      </c>
      <c r="K205" s="33" t="s">
        <v>32</v>
      </c>
    </row>
    <row r="206" spans="1:11" ht="17.25" thickBot="1">
      <c r="A206" s="34" t="s">
        <v>193</v>
      </c>
      <c r="B206" s="21">
        <v>1985</v>
      </c>
      <c r="C206" s="21">
        <v>42.7</v>
      </c>
      <c r="D206" s="27">
        <v>44147.354166666664</v>
      </c>
      <c r="E206" s="21">
        <v>79739.999999664724</v>
      </c>
      <c r="F206" s="21">
        <v>19.899999999999999</v>
      </c>
      <c r="G206" s="21">
        <v>22.800000000000004</v>
      </c>
      <c r="H206" s="21">
        <v>46.604215456674467</v>
      </c>
      <c r="I206" s="21">
        <v>3.3860045146869266E-4</v>
      </c>
      <c r="J206" s="21">
        <v>643.7185929648241</v>
      </c>
      <c r="K206" s="35" t="s">
        <v>32</v>
      </c>
    </row>
    <row r="207" spans="1:11" ht="17.25" thickBot="1">
      <c r="A207" s="32" t="s">
        <v>193</v>
      </c>
      <c r="B207" s="20">
        <v>1985</v>
      </c>
      <c r="C207" s="20">
        <v>42.7</v>
      </c>
      <c r="D207" s="26">
        <v>44147.708333333336</v>
      </c>
      <c r="E207" s="20">
        <v>110340.00000008382</v>
      </c>
      <c r="F207" s="20">
        <v>18.7</v>
      </c>
      <c r="G207" s="20">
        <v>24.000000000000004</v>
      </c>
      <c r="H207" s="20">
        <v>43.793911007025756</v>
      </c>
      <c r="I207" s="20">
        <v>1.0875475802058072E-4</v>
      </c>
      <c r="J207" s="20">
        <v>685.02673796791453</v>
      </c>
      <c r="K207" s="33" t="s">
        <v>32</v>
      </c>
    </row>
    <row r="208" spans="1:11" ht="17.25" thickBot="1">
      <c r="A208" s="34" t="s">
        <v>193</v>
      </c>
      <c r="B208" s="21">
        <v>1985</v>
      </c>
      <c r="C208" s="21">
        <v>42.7</v>
      </c>
      <c r="D208" s="27">
        <v>44148.659722222219</v>
      </c>
      <c r="E208" s="21">
        <v>192539.99999959487</v>
      </c>
      <c r="F208" s="21">
        <v>17.8</v>
      </c>
      <c r="G208" s="21">
        <v>24.900000000000002</v>
      </c>
      <c r="H208" s="21">
        <v>41.686182669789225</v>
      </c>
      <c r="I208" s="21">
        <v>4.6743533811254405E-5</v>
      </c>
      <c r="J208" s="21">
        <v>719.66292134831463</v>
      </c>
      <c r="K208" s="35" t="s">
        <v>32</v>
      </c>
    </row>
    <row r="209" spans="1:11" ht="17.25" thickBot="1">
      <c r="A209" s="32" t="s">
        <v>193</v>
      </c>
      <c r="B209" s="20">
        <v>1985</v>
      </c>
      <c r="C209" s="20">
        <v>42.7</v>
      </c>
      <c r="D209" s="26">
        <v>44151.375</v>
      </c>
      <c r="E209" s="20">
        <v>427139.99999987427</v>
      </c>
      <c r="F209" s="20">
        <v>16.600000000000001</v>
      </c>
      <c r="G209" s="20">
        <v>26.1</v>
      </c>
      <c r="H209" s="20">
        <v>38.875878220140514</v>
      </c>
      <c r="I209" s="20">
        <v>2.8093833403576168E-5</v>
      </c>
      <c r="J209" s="20">
        <v>771.68674698795178</v>
      </c>
      <c r="K209" s="33" t="s">
        <v>32</v>
      </c>
    </row>
    <row r="210" spans="1:11" ht="17.25" thickBot="1">
      <c r="A210" s="32" t="s">
        <v>193</v>
      </c>
      <c r="B210" s="20">
        <v>1985</v>
      </c>
      <c r="C210" s="20">
        <v>42.7</v>
      </c>
      <c r="D210" s="26">
        <v>44152.356249999997</v>
      </c>
      <c r="E210" s="20">
        <v>511919.99999962281</v>
      </c>
      <c r="F210" s="20">
        <v>16.3</v>
      </c>
      <c r="G210" s="20">
        <v>26.400000000000002</v>
      </c>
      <c r="H210" s="20">
        <v>38.173302107728333</v>
      </c>
      <c r="I210" s="20">
        <v>5.8602906704215842E-6</v>
      </c>
      <c r="J210" s="20">
        <v>785.88957055214723</v>
      </c>
      <c r="K210" s="33" t="s">
        <v>32</v>
      </c>
    </row>
    <row r="211" spans="1:11" ht="17.25" thickBot="1">
      <c r="A211" s="36" t="s">
        <v>193</v>
      </c>
      <c r="B211" s="37">
        <v>1985</v>
      </c>
      <c r="C211" s="37">
        <v>42.7</v>
      </c>
      <c r="D211" s="38">
        <v>44153.354166666664</v>
      </c>
      <c r="E211" s="37">
        <v>598139.99999966472</v>
      </c>
      <c r="F211" s="37">
        <v>16.2</v>
      </c>
      <c r="G211" s="37">
        <v>26.500000000000004</v>
      </c>
      <c r="H211" s="37">
        <v>37.939110070257613</v>
      </c>
      <c r="I211" s="37">
        <v>1.6718493998070263E-6</v>
      </c>
      <c r="J211" s="37">
        <v>790.74074074074076</v>
      </c>
      <c r="K211" s="39" t="s">
        <v>32</v>
      </c>
    </row>
    <row r="213" spans="1:11" ht="17.25" thickBot="1"/>
    <row r="214" spans="1:11" ht="17.25" thickBot="1">
      <c r="A214" s="28" t="s">
        <v>216</v>
      </c>
      <c r="B214" s="44" t="s">
        <v>167</v>
      </c>
      <c r="C214" s="44" t="s">
        <v>168</v>
      </c>
      <c r="D214" s="44" t="s">
        <v>169</v>
      </c>
      <c r="E214" s="44" t="s">
        <v>148</v>
      </c>
      <c r="F214" s="44" t="s">
        <v>170</v>
      </c>
      <c r="G214" s="45" t="s">
        <v>171</v>
      </c>
    </row>
    <row r="215" spans="1:11" ht="17.25" thickBot="1">
      <c r="A215" s="30" t="s">
        <v>172</v>
      </c>
      <c r="B215" s="20">
        <v>299.99999972060323</v>
      </c>
      <c r="C215" s="20">
        <v>4.6511627906976747</v>
      </c>
      <c r="D215" s="20">
        <v>215</v>
      </c>
      <c r="E215" s="20">
        <v>41</v>
      </c>
      <c r="F215" s="20">
        <v>1.3666666679394741</v>
      </c>
      <c r="G215" s="33">
        <v>10</v>
      </c>
    </row>
    <row r="216" spans="1:11" ht="17.25" thickBot="1">
      <c r="A216" s="30" t="s">
        <v>173</v>
      </c>
      <c r="B216" s="21">
        <v>480.00000030733645</v>
      </c>
      <c r="C216" s="21">
        <v>9.3023255813953494</v>
      </c>
      <c r="D216" s="21">
        <v>277.41935483870969</v>
      </c>
      <c r="E216" s="21">
        <v>39.9</v>
      </c>
      <c r="F216" s="21">
        <v>0.83124999946776368</v>
      </c>
      <c r="G216" s="35">
        <v>20</v>
      </c>
    </row>
    <row r="217" spans="1:11" ht="17.25" thickBot="1">
      <c r="A217" s="30" t="s">
        <v>174</v>
      </c>
      <c r="B217" s="20">
        <v>1800.0000002095476</v>
      </c>
      <c r="C217" s="20">
        <v>22.429906542056074</v>
      </c>
      <c r="D217" s="20">
        <v>222.91666666666666</v>
      </c>
      <c r="E217" s="20">
        <v>33.199999999999996</v>
      </c>
      <c r="F217" s="20">
        <v>0.18444444442297225</v>
      </c>
      <c r="G217" s="33">
        <v>50</v>
      </c>
    </row>
    <row r="218" spans="1:11" ht="17.25" thickBot="1">
      <c r="A218" s="30" t="s">
        <v>175</v>
      </c>
      <c r="B218" s="21">
        <v>3540.0000002235174</v>
      </c>
      <c r="C218" s="21">
        <v>36.68224299065421</v>
      </c>
      <c r="D218" s="21">
        <v>272.61146496815286</v>
      </c>
      <c r="E218" s="21">
        <v>27.099999999999998</v>
      </c>
      <c r="F218" s="21">
        <v>7.6553672311550539E-2</v>
      </c>
      <c r="G218" s="35">
        <v>100</v>
      </c>
    </row>
    <row r="219" spans="1:11" ht="17.25" thickBot="1">
      <c r="A219" s="30" t="s">
        <v>176</v>
      </c>
      <c r="B219" s="20">
        <v>7200.0000002095476</v>
      </c>
      <c r="C219" s="20">
        <v>48.598130841121502</v>
      </c>
      <c r="D219" s="20">
        <v>411.53846153846149</v>
      </c>
      <c r="E219" s="20">
        <v>21.999999999999996</v>
      </c>
      <c r="F219" s="20">
        <v>3.0555555554666269E-2</v>
      </c>
      <c r="G219" s="33">
        <v>200</v>
      </c>
    </row>
    <row r="220" spans="1:11" ht="17.25" thickBot="1">
      <c r="A220" s="46" t="s">
        <v>177</v>
      </c>
      <c r="B220" s="37">
        <v>7199.9999995809048</v>
      </c>
      <c r="C220" s="37">
        <v>63.93442622950819</v>
      </c>
      <c r="D220" s="37">
        <v>358.15899581589957</v>
      </c>
      <c r="E220" s="37">
        <v>15.400000000000002</v>
      </c>
      <c r="F220" s="37">
        <v>2.1388888890133888E-2</v>
      </c>
      <c r="G220" s="39">
        <v>300</v>
      </c>
    </row>
  </sheetData>
  <phoneticPr fontId="7" type="noConversion"/>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C3300-2A02-4080-87D3-913F4D059D6B}">
  <dimension ref="A1:K195"/>
  <sheetViews>
    <sheetView topLeftCell="D93" zoomScale="80" zoomScaleNormal="80" workbookViewId="0">
      <selection activeCell="E199" sqref="E199"/>
    </sheetView>
  </sheetViews>
  <sheetFormatPr defaultColWidth="9.140625" defaultRowHeight="16.5"/>
  <cols>
    <col min="1" max="1" width="35" style="4" bestFit="1" customWidth="1"/>
    <col min="2" max="2" width="19.85546875" style="4" bestFit="1" customWidth="1"/>
    <col min="3" max="3" width="31.85546875" style="4" bestFit="1" customWidth="1"/>
    <col min="4" max="4" width="19.140625" style="4" bestFit="1" customWidth="1"/>
    <col min="5" max="5" width="37.5703125" style="4" bestFit="1" customWidth="1"/>
    <col min="6" max="6" width="42.7109375" style="4" bestFit="1" customWidth="1"/>
    <col min="7" max="7" width="37.5703125" style="4" bestFit="1" customWidth="1"/>
    <col min="8" max="8" width="50" style="4" bestFit="1" customWidth="1"/>
    <col min="9" max="9" width="30.85546875" style="4" bestFit="1" customWidth="1"/>
    <col min="10" max="10" width="37" style="4" bestFit="1" customWidth="1"/>
    <col min="11" max="11" width="12.140625" style="4" bestFit="1" customWidth="1"/>
    <col min="12" max="16384" width="9.140625" style="4"/>
  </cols>
  <sheetData>
    <row r="1" spans="1:11" ht="17.25" thickBot="1">
      <c r="A1" s="28" t="s">
        <v>205</v>
      </c>
      <c r="B1" s="29">
        <v>2</v>
      </c>
      <c r="C1" s="5"/>
      <c r="D1" s="5"/>
      <c r="E1" s="5"/>
      <c r="F1" s="5"/>
      <c r="G1" s="5"/>
      <c r="H1" s="5"/>
      <c r="I1" s="5"/>
      <c r="J1" s="5"/>
      <c r="K1" s="6"/>
    </row>
    <row r="2" spans="1:11" ht="17.25" thickBot="1">
      <c r="A2" s="30" t="s">
        <v>206</v>
      </c>
      <c r="B2" s="23">
        <v>44146.48333333333</v>
      </c>
      <c r="K2" s="7"/>
    </row>
    <row r="3" spans="1:11" ht="17.25" thickBot="1">
      <c r="A3" s="30" t="s">
        <v>207</v>
      </c>
      <c r="B3" s="20">
        <v>10</v>
      </c>
      <c r="K3" s="7"/>
    </row>
    <row r="4" spans="1:11" ht="17.25" thickBot="1">
      <c r="A4" s="8"/>
      <c r="K4" s="7"/>
    </row>
    <row r="5" spans="1:11" ht="17.25" thickBot="1">
      <c r="A5" s="30" t="s">
        <v>151</v>
      </c>
      <c r="B5" s="23">
        <v>41.9</v>
      </c>
      <c r="K5" s="7"/>
    </row>
    <row r="6" spans="1:11" ht="17.25" thickBot="1">
      <c r="A6" s="30" t="s">
        <v>159</v>
      </c>
      <c r="B6" s="20">
        <v>330.76923076923072</v>
      </c>
      <c r="K6" s="7"/>
    </row>
    <row r="7" spans="1:11" ht="17.25" thickBot="1">
      <c r="A7" s="30" t="s">
        <v>158</v>
      </c>
      <c r="B7" s="23">
        <v>390.90909090909088</v>
      </c>
      <c r="K7" s="7"/>
    </row>
    <row r="8" spans="1:11">
      <c r="A8" s="8"/>
      <c r="K8" s="7"/>
    </row>
    <row r="9" spans="1:11" ht="17.25" thickBot="1">
      <c r="A9" s="8"/>
      <c r="K9" s="7"/>
    </row>
    <row r="10" spans="1:11" ht="17.25" thickBot="1">
      <c r="A10" s="30" t="s">
        <v>1</v>
      </c>
      <c r="B10" s="19" t="s">
        <v>147</v>
      </c>
      <c r="C10" s="19" t="s">
        <v>208</v>
      </c>
      <c r="D10" s="19" t="s">
        <v>209</v>
      </c>
      <c r="E10" s="19" t="s">
        <v>210</v>
      </c>
      <c r="F10" s="19" t="s">
        <v>211</v>
      </c>
      <c r="G10" s="19" t="s">
        <v>148</v>
      </c>
      <c r="H10" s="19" t="s">
        <v>149</v>
      </c>
      <c r="I10" s="19" t="s">
        <v>212</v>
      </c>
      <c r="J10" s="19" t="s">
        <v>213</v>
      </c>
      <c r="K10" s="31" t="s">
        <v>214</v>
      </c>
    </row>
    <row r="11" spans="1:11" ht="17.25" thickBot="1">
      <c r="A11" s="32" t="s">
        <v>194</v>
      </c>
      <c r="B11" s="20">
        <v>2000</v>
      </c>
      <c r="C11" s="20">
        <v>43</v>
      </c>
      <c r="D11" s="26">
        <v>44146.48333333333</v>
      </c>
      <c r="E11" s="20"/>
      <c r="F11" s="20">
        <v>43</v>
      </c>
      <c r="G11" s="20">
        <v>0</v>
      </c>
      <c r="H11" s="20"/>
      <c r="I11" s="20">
        <v>0</v>
      </c>
      <c r="J11" s="20">
        <v>10</v>
      </c>
      <c r="K11" s="33"/>
    </row>
    <row r="12" spans="1:11" ht="17.25" thickBot="1">
      <c r="A12" s="32" t="s">
        <v>194</v>
      </c>
      <c r="B12" s="21">
        <v>2000</v>
      </c>
      <c r="C12" s="21">
        <v>43</v>
      </c>
      <c r="D12" s="27">
        <v>44146.484027777777</v>
      </c>
      <c r="E12" s="21">
        <v>60.000000195577741</v>
      </c>
      <c r="F12" s="21">
        <v>43</v>
      </c>
      <c r="G12" s="21">
        <v>0</v>
      </c>
      <c r="H12" s="21">
        <v>100</v>
      </c>
      <c r="I12" s="21">
        <v>0</v>
      </c>
      <c r="J12" s="21">
        <v>10</v>
      </c>
      <c r="K12" s="35"/>
    </row>
    <row r="13" spans="1:11" ht="17.25" thickBot="1">
      <c r="A13" s="32" t="s">
        <v>194</v>
      </c>
      <c r="B13" s="20">
        <v>2000</v>
      </c>
      <c r="C13" s="20">
        <v>43</v>
      </c>
      <c r="D13" s="26">
        <v>44146.486805555556</v>
      </c>
      <c r="E13" s="20">
        <v>300.00000034924597</v>
      </c>
      <c r="F13" s="20">
        <v>0.7</v>
      </c>
      <c r="G13" s="20">
        <v>42.3</v>
      </c>
      <c r="H13" s="20">
        <v>1.6279069767441861</v>
      </c>
      <c r="I13" s="20">
        <v>1.4099999983585441</v>
      </c>
      <c r="J13" s="20">
        <v>614.28571428571433</v>
      </c>
      <c r="K13" s="33"/>
    </row>
    <row r="14" spans="1:11" ht="17.25" thickBot="1">
      <c r="A14" s="32" t="s">
        <v>194</v>
      </c>
      <c r="B14" s="21">
        <v>2000</v>
      </c>
      <c r="C14" s="21">
        <v>43</v>
      </c>
      <c r="D14" s="27">
        <v>44146.490277777775</v>
      </c>
      <c r="E14" s="21">
        <v>600.00000006984919</v>
      </c>
      <c r="F14" s="21">
        <v>0.8</v>
      </c>
      <c r="G14" s="21">
        <v>42.2</v>
      </c>
      <c r="H14" s="21">
        <v>1.8604651162790697</v>
      </c>
      <c r="I14" s="21">
        <v>-1.6666666664726425E-3</v>
      </c>
      <c r="J14" s="21">
        <v>537.5</v>
      </c>
      <c r="K14" s="35"/>
    </row>
    <row r="15" spans="1:11" ht="17.25" thickBot="1">
      <c r="A15" s="32" t="s">
        <v>194</v>
      </c>
      <c r="B15" s="20">
        <v>2000</v>
      </c>
      <c r="C15" s="20">
        <v>43</v>
      </c>
      <c r="D15" s="26">
        <v>44146.493750000001</v>
      </c>
      <c r="E15" s="20">
        <v>900.00000041909516</v>
      </c>
      <c r="F15" s="20">
        <v>0.9</v>
      </c>
      <c r="G15" s="20">
        <v>42.1</v>
      </c>
      <c r="H15" s="20">
        <v>2.0930232558139537</v>
      </c>
      <c r="I15" s="20">
        <v>-1.1111111105937095E-3</v>
      </c>
      <c r="J15" s="20">
        <v>477.77777777777777</v>
      </c>
      <c r="K15" s="33"/>
    </row>
    <row r="16" spans="1:11" ht="17.25" thickBot="1">
      <c r="A16" s="32" t="s">
        <v>194</v>
      </c>
      <c r="B16" s="21">
        <v>2000</v>
      </c>
      <c r="C16" s="21">
        <v>43</v>
      </c>
      <c r="D16" s="27">
        <v>44146.504166666666</v>
      </c>
      <c r="E16" s="21">
        <v>1800.0000002095476</v>
      </c>
      <c r="F16" s="21">
        <v>1</v>
      </c>
      <c r="G16" s="21">
        <v>42</v>
      </c>
      <c r="H16" s="21">
        <v>2.3255813953488373</v>
      </c>
      <c r="I16" s="21">
        <v>-5.5555555549088029E-4</v>
      </c>
      <c r="J16" s="21">
        <v>430</v>
      </c>
      <c r="K16" s="35"/>
    </row>
    <row r="17" spans="1:11" ht="17.25" thickBot="1">
      <c r="A17" s="32" t="s">
        <v>194</v>
      </c>
      <c r="B17" s="20">
        <v>2000</v>
      </c>
      <c r="C17" s="20">
        <v>43</v>
      </c>
      <c r="D17" s="26">
        <v>44146.525000000001</v>
      </c>
      <c r="E17" s="20">
        <v>3600.0000004190952</v>
      </c>
      <c r="F17" s="20">
        <v>1.3</v>
      </c>
      <c r="G17" s="20">
        <v>41.7</v>
      </c>
      <c r="H17" s="20">
        <v>3.0232558139534884</v>
      </c>
      <c r="I17" s="20">
        <v>-8.3333333323632071E-4</v>
      </c>
      <c r="J17" s="20">
        <v>330.76923076923072</v>
      </c>
      <c r="K17" s="33"/>
    </row>
    <row r="18" spans="1:11" ht="17.25" thickBot="1">
      <c r="A18" s="32" t="s">
        <v>194</v>
      </c>
      <c r="B18" s="21">
        <v>2000</v>
      </c>
      <c r="C18" s="21">
        <v>43</v>
      </c>
      <c r="D18" s="27">
        <v>44146.54583333333</v>
      </c>
      <c r="E18" s="21">
        <v>5400</v>
      </c>
      <c r="F18" s="21">
        <v>1.3</v>
      </c>
      <c r="G18" s="21">
        <v>41.7</v>
      </c>
      <c r="H18" s="21">
        <v>3.0232558139534884</v>
      </c>
      <c r="I18" s="21">
        <v>0</v>
      </c>
      <c r="J18" s="21">
        <v>330.76923076923072</v>
      </c>
      <c r="K18" s="35"/>
    </row>
    <row r="19" spans="1:11" ht="17.25" thickBot="1">
      <c r="A19" s="32" t="s">
        <v>194</v>
      </c>
      <c r="B19" s="20">
        <v>2000</v>
      </c>
      <c r="C19" s="20">
        <v>43</v>
      </c>
      <c r="D19" s="26">
        <v>44146.566666666666</v>
      </c>
      <c r="E19" s="20">
        <v>7200.0000002095476</v>
      </c>
      <c r="F19" s="20">
        <v>1.3</v>
      </c>
      <c r="G19" s="20">
        <v>41.7</v>
      </c>
      <c r="H19" s="20">
        <v>3.0232558139534884</v>
      </c>
      <c r="I19" s="20">
        <v>0</v>
      </c>
      <c r="J19" s="20">
        <v>330.76923076923072</v>
      </c>
      <c r="K19" s="33"/>
    </row>
    <row r="20" spans="1:11" ht="17.25" thickBot="1">
      <c r="A20" s="32" t="s">
        <v>194</v>
      </c>
      <c r="B20" s="21">
        <v>2000</v>
      </c>
      <c r="C20" s="21">
        <v>43</v>
      </c>
      <c r="D20" s="27">
        <v>44146.60833333333</v>
      </c>
      <c r="E20" s="21">
        <v>10800</v>
      </c>
      <c r="F20" s="21">
        <v>1.3</v>
      </c>
      <c r="G20" s="21">
        <v>41.7</v>
      </c>
      <c r="H20" s="21">
        <v>3.0232558139534884</v>
      </c>
      <c r="I20" s="21">
        <v>0</v>
      </c>
      <c r="J20" s="21">
        <v>330.76923076923072</v>
      </c>
      <c r="K20" s="35"/>
    </row>
    <row r="21" spans="1:11" ht="17.25" thickBot="1">
      <c r="A21" s="32" t="s">
        <v>194</v>
      </c>
      <c r="B21" s="20">
        <v>2000</v>
      </c>
      <c r="C21" s="20">
        <v>43</v>
      </c>
      <c r="D21" s="26">
        <v>44146.65</v>
      </c>
      <c r="E21" s="20">
        <v>14400.000000419095</v>
      </c>
      <c r="F21" s="20">
        <v>1.3</v>
      </c>
      <c r="G21" s="20">
        <v>41.7</v>
      </c>
      <c r="H21" s="20">
        <v>3.0232558139534884</v>
      </c>
      <c r="I21" s="20">
        <v>0</v>
      </c>
      <c r="J21" s="20">
        <v>330.76923076923072</v>
      </c>
      <c r="K21" s="33"/>
    </row>
    <row r="22" spans="1:11" ht="17.25" thickBot="1">
      <c r="A22" s="32" t="s">
        <v>194</v>
      </c>
      <c r="B22" s="21">
        <v>2000</v>
      </c>
      <c r="C22" s="21">
        <v>43</v>
      </c>
      <c r="D22" s="27">
        <v>44146.691666666666</v>
      </c>
      <c r="E22" s="21">
        <v>18000.000000209548</v>
      </c>
      <c r="F22" s="21">
        <v>1.3</v>
      </c>
      <c r="G22" s="21">
        <v>41.7</v>
      </c>
      <c r="H22" s="21">
        <v>3.0232558139534884</v>
      </c>
      <c r="I22" s="21">
        <v>0</v>
      </c>
      <c r="J22" s="21">
        <v>330.76923076923072</v>
      </c>
      <c r="K22" s="35"/>
    </row>
    <row r="23" spans="1:11" ht="17.25" thickBot="1">
      <c r="A23" s="32" t="s">
        <v>194</v>
      </c>
      <c r="B23" s="20">
        <v>2000</v>
      </c>
      <c r="C23" s="20">
        <v>43</v>
      </c>
      <c r="D23" s="26">
        <v>44147.354166666664</v>
      </c>
      <c r="E23" s="20">
        <v>75240.000000083819</v>
      </c>
      <c r="F23" s="20">
        <v>1.3</v>
      </c>
      <c r="G23" s="20">
        <v>41.7</v>
      </c>
      <c r="H23" s="20">
        <v>3.0232558139534884</v>
      </c>
      <c r="I23" s="20">
        <v>0</v>
      </c>
      <c r="J23" s="20">
        <v>330.76923076923072</v>
      </c>
      <c r="K23" s="33"/>
    </row>
    <row r="24" spans="1:11" ht="17.25" thickBot="1">
      <c r="A24" s="32" t="s">
        <v>194</v>
      </c>
      <c r="B24" s="21">
        <v>2000</v>
      </c>
      <c r="C24" s="21">
        <v>43</v>
      </c>
      <c r="D24" s="27">
        <v>44147.708333333336</v>
      </c>
      <c r="E24" s="21">
        <v>105840.00000050291</v>
      </c>
      <c r="F24" s="21">
        <v>1.3</v>
      </c>
      <c r="G24" s="21">
        <v>41.7</v>
      </c>
      <c r="H24" s="21">
        <v>3.0232558139534884</v>
      </c>
      <c r="I24" s="21">
        <v>0</v>
      </c>
      <c r="J24" s="21">
        <v>330.76923076923072</v>
      </c>
      <c r="K24" s="35"/>
    </row>
    <row r="25" spans="1:11" ht="17.25" thickBot="1">
      <c r="A25" s="32" t="s">
        <v>194</v>
      </c>
      <c r="B25" s="20">
        <v>2000</v>
      </c>
      <c r="C25" s="20">
        <v>43</v>
      </c>
      <c r="D25" s="26">
        <v>44151.375</v>
      </c>
      <c r="E25" s="20">
        <v>422640.00000029337</v>
      </c>
      <c r="F25" s="20">
        <v>1.1499999999999999</v>
      </c>
      <c r="G25" s="20">
        <v>41.85</v>
      </c>
      <c r="H25" s="20">
        <v>2.6744186046511627</v>
      </c>
      <c r="I25" s="20">
        <v>3.5491198182826051E-6</v>
      </c>
      <c r="J25" s="20">
        <v>373.91304347826093</v>
      </c>
      <c r="K25" s="33"/>
    </row>
    <row r="26" spans="1:11" ht="17.25" thickBot="1">
      <c r="A26" s="32" t="s">
        <v>194</v>
      </c>
      <c r="B26" s="21">
        <v>2000</v>
      </c>
      <c r="C26" s="21">
        <v>43</v>
      </c>
      <c r="D26" s="27">
        <v>44152.356249999997</v>
      </c>
      <c r="E26" s="21">
        <v>507420.00000004191</v>
      </c>
      <c r="F26" s="21">
        <v>1.1499999999999999</v>
      </c>
      <c r="G26" s="21">
        <v>41.85</v>
      </c>
      <c r="H26" s="21">
        <v>2.6744186046511627</v>
      </c>
      <c r="I26" s="21">
        <v>0</v>
      </c>
      <c r="J26" s="21">
        <v>373.91304347826093</v>
      </c>
      <c r="K26" s="35"/>
    </row>
    <row r="27" spans="1:11" ht="17.25" thickBot="1">
      <c r="A27" s="47" t="s">
        <v>194</v>
      </c>
      <c r="B27" s="48">
        <v>2000</v>
      </c>
      <c r="C27" s="48">
        <v>43</v>
      </c>
      <c r="D27" s="49">
        <v>44153.354166666664</v>
      </c>
      <c r="E27" s="48">
        <v>593640.00000008382</v>
      </c>
      <c r="F27" s="48">
        <v>1.1000000000000001</v>
      </c>
      <c r="G27" s="48">
        <v>41.9</v>
      </c>
      <c r="H27" s="48">
        <v>2.558139534883721</v>
      </c>
      <c r="I27" s="48">
        <v>8.4226130314656633E-7</v>
      </c>
      <c r="J27" s="48">
        <v>390.90909090909088</v>
      </c>
      <c r="K27" s="50" t="s">
        <v>32</v>
      </c>
    </row>
    <row r="29" spans="1:11" ht="17.25" thickBot="1"/>
    <row r="30" spans="1:11" ht="17.25" thickBot="1">
      <c r="A30" s="28" t="s">
        <v>205</v>
      </c>
      <c r="B30" s="29">
        <v>2</v>
      </c>
      <c r="C30" s="5"/>
      <c r="D30" s="5"/>
      <c r="E30" s="5"/>
      <c r="F30" s="5"/>
      <c r="G30" s="5"/>
      <c r="H30" s="5"/>
      <c r="I30" s="5"/>
      <c r="J30" s="5"/>
      <c r="K30" s="6"/>
    </row>
    <row r="31" spans="1:11" ht="17.25" thickBot="1">
      <c r="A31" s="30" t="s">
        <v>206</v>
      </c>
      <c r="B31" s="23">
        <v>44105.50277777778</v>
      </c>
      <c r="K31" s="7"/>
    </row>
    <row r="32" spans="1:11" ht="17.25" thickBot="1">
      <c r="A32" s="30" t="s">
        <v>207</v>
      </c>
      <c r="B32" s="20">
        <v>20</v>
      </c>
      <c r="K32" s="7"/>
    </row>
    <row r="33" spans="1:11" ht="17.25" thickBot="1">
      <c r="A33" s="8"/>
      <c r="K33" s="7"/>
    </row>
    <row r="34" spans="1:11" ht="17.25" thickBot="1">
      <c r="A34" s="30" t="s">
        <v>151</v>
      </c>
      <c r="B34" s="20">
        <v>41.5</v>
      </c>
      <c r="K34" s="7"/>
    </row>
    <row r="35" spans="1:11" ht="17.25" thickBot="1">
      <c r="A35" s="30" t="s">
        <v>159</v>
      </c>
      <c r="B35" s="23">
        <v>477.77777777777777</v>
      </c>
      <c r="K35" s="7"/>
    </row>
    <row r="36" spans="1:11" ht="17.25" thickBot="1">
      <c r="A36" s="30" t="s">
        <v>158</v>
      </c>
      <c r="B36" s="20">
        <v>573.33333333333337</v>
      </c>
      <c r="K36" s="7"/>
    </row>
    <row r="37" spans="1:11">
      <c r="A37" s="8"/>
      <c r="K37" s="7"/>
    </row>
    <row r="38" spans="1:11" ht="17.25" thickBot="1">
      <c r="A38" s="8"/>
      <c r="K38" s="7"/>
    </row>
    <row r="39" spans="1:11" ht="17.25" thickBot="1">
      <c r="A39" s="30" t="s">
        <v>1</v>
      </c>
      <c r="B39" s="19" t="s">
        <v>147</v>
      </c>
      <c r="C39" s="19" t="s">
        <v>208</v>
      </c>
      <c r="D39" s="19" t="s">
        <v>209</v>
      </c>
      <c r="E39" s="19" t="s">
        <v>210</v>
      </c>
      <c r="F39" s="19" t="s">
        <v>211</v>
      </c>
      <c r="G39" s="19" t="s">
        <v>148</v>
      </c>
      <c r="H39" s="19" t="s">
        <v>149</v>
      </c>
      <c r="I39" s="19" t="s">
        <v>212</v>
      </c>
      <c r="J39" s="19" t="s">
        <v>213</v>
      </c>
      <c r="K39" s="31" t="s">
        <v>214</v>
      </c>
    </row>
    <row r="40" spans="1:11" ht="17.25" thickBot="1">
      <c r="A40" s="32" t="s">
        <v>195</v>
      </c>
      <c r="B40" s="20">
        <v>2000</v>
      </c>
      <c r="C40" s="20">
        <v>43</v>
      </c>
      <c r="D40" s="26">
        <v>44146.48333333333</v>
      </c>
      <c r="E40" s="20"/>
      <c r="F40" s="20">
        <v>43</v>
      </c>
      <c r="G40" s="20">
        <v>0</v>
      </c>
      <c r="H40" s="20"/>
      <c r="I40" s="20">
        <v>0</v>
      </c>
      <c r="J40" s="20">
        <v>20</v>
      </c>
      <c r="K40" s="33" t="s">
        <v>32</v>
      </c>
    </row>
    <row r="41" spans="1:11" ht="17.25" thickBot="1">
      <c r="A41" s="32" t="s">
        <v>195</v>
      </c>
      <c r="B41" s="21">
        <v>2000</v>
      </c>
      <c r="C41" s="21">
        <v>43</v>
      </c>
      <c r="D41" s="27">
        <v>44146.484027777777</v>
      </c>
      <c r="E41" s="21">
        <v>60.000000195577741</v>
      </c>
      <c r="F41" s="21">
        <v>40.6</v>
      </c>
      <c r="G41" s="21">
        <v>2.3999999999999986</v>
      </c>
      <c r="H41" s="21">
        <v>94.418604651162795</v>
      </c>
      <c r="I41" s="21">
        <v>0.39999999869614816</v>
      </c>
      <c r="J41" s="21">
        <v>21.182266009852214</v>
      </c>
      <c r="K41" s="35" t="s">
        <v>32</v>
      </c>
    </row>
    <row r="42" spans="1:11" ht="17.25" thickBot="1">
      <c r="A42" s="32" t="s">
        <v>195</v>
      </c>
      <c r="B42" s="20">
        <v>2000</v>
      </c>
      <c r="C42" s="20">
        <v>43</v>
      </c>
      <c r="D42" s="26">
        <v>44146.486805555556</v>
      </c>
      <c r="E42" s="20">
        <v>300.00000034924597</v>
      </c>
      <c r="F42" s="20">
        <v>2</v>
      </c>
      <c r="G42" s="20">
        <v>41</v>
      </c>
      <c r="H42" s="20">
        <v>4.6511627906976747</v>
      </c>
      <c r="I42" s="20">
        <v>1.2866666651687895</v>
      </c>
      <c r="J42" s="20">
        <v>430</v>
      </c>
      <c r="K42" s="33" t="s">
        <v>32</v>
      </c>
    </row>
    <row r="43" spans="1:11" ht="17.25" thickBot="1">
      <c r="A43" s="32" t="s">
        <v>195</v>
      </c>
      <c r="B43" s="21">
        <v>2000</v>
      </c>
      <c r="C43" s="21">
        <v>43</v>
      </c>
      <c r="D43" s="27">
        <v>44146.488888888889</v>
      </c>
      <c r="E43" s="21">
        <v>480.00000030733645</v>
      </c>
      <c r="F43" s="21">
        <v>1.7</v>
      </c>
      <c r="G43" s="21">
        <v>41.3</v>
      </c>
      <c r="H43" s="21">
        <v>3.9534883720930232</v>
      </c>
      <c r="I43" s="21">
        <v>6.249999995998224E-3</v>
      </c>
      <c r="J43" s="21">
        <v>505.88235294117646</v>
      </c>
      <c r="K43" s="35" t="s">
        <v>32</v>
      </c>
    </row>
    <row r="44" spans="1:11" ht="17.25" thickBot="1">
      <c r="A44" s="32" t="s">
        <v>195</v>
      </c>
      <c r="B44" s="20">
        <v>2000</v>
      </c>
      <c r="C44" s="20">
        <v>43</v>
      </c>
      <c r="D44" s="26">
        <v>44146.490277777775</v>
      </c>
      <c r="E44" s="20">
        <v>600.00000006984919</v>
      </c>
      <c r="F44" s="20">
        <v>1.75</v>
      </c>
      <c r="G44" s="20">
        <v>41.25</v>
      </c>
      <c r="H44" s="20">
        <v>4.0697674418604652</v>
      </c>
      <c r="I44" s="20">
        <v>-8.3333333323632125E-4</v>
      </c>
      <c r="J44" s="20">
        <v>491.42857142857144</v>
      </c>
      <c r="K44" s="33" t="s">
        <v>32</v>
      </c>
    </row>
    <row r="45" spans="1:11" ht="17.25" thickBot="1">
      <c r="A45" s="32" t="s">
        <v>195</v>
      </c>
      <c r="B45" s="21">
        <v>2000</v>
      </c>
      <c r="C45" s="21">
        <v>43</v>
      </c>
      <c r="D45" s="27">
        <v>44146.493750000001</v>
      </c>
      <c r="E45" s="21">
        <v>900.00000041909516</v>
      </c>
      <c r="F45" s="21">
        <v>1.7</v>
      </c>
      <c r="G45" s="21">
        <v>41.3</v>
      </c>
      <c r="H45" s="21">
        <v>3.9534883720930232</v>
      </c>
      <c r="I45" s="21">
        <v>5.5555555529685538E-4</v>
      </c>
      <c r="J45" s="21">
        <v>505.88235294117646</v>
      </c>
      <c r="K45" s="35" t="s">
        <v>32</v>
      </c>
    </row>
    <row r="46" spans="1:11" ht="17.25" thickBot="1">
      <c r="A46" s="32" t="s">
        <v>195</v>
      </c>
      <c r="B46" s="20">
        <v>2000</v>
      </c>
      <c r="C46" s="20">
        <v>43</v>
      </c>
      <c r="D46" s="26">
        <v>44146.504166666666</v>
      </c>
      <c r="E46" s="20">
        <v>1800.0000002095476</v>
      </c>
      <c r="F46" s="20">
        <v>1.7</v>
      </c>
      <c r="G46" s="20">
        <v>41.3</v>
      </c>
      <c r="H46" s="20">
        <v>3.9534883720930232</v>
      </c>
      <c r="I46" s="20">
        <v>0</v>
      </c>
      <c r="J46" s="20">
        <v>505.88235294117646</v>
      </c>
      <c r="K46" s="33" t="s">
        <v>32</v>
      </c>
    </row>
    <row r="47" spans="1:11" ht="17.25" thickBot="1">
      <c r="A47" s="32" t="s">
        <v>195</v>
      </c>
      <c r="B47" s="21">
        <v>2000</v>
      </c>
      <c r="C47" s="21">
        <v>43</v>
      </c>
      <c r="D47" s="27">
        <v>44146.525000000001</v>
      </c>
      <c r="E47" s="21">
        <v>3600.0000004190952</v>
      </c>
      <c r="F47" s="21">
        <v>1.8</v>
      </c>
      <c r="G47" s="21">
        <v>41.2</v>
      </c>
      <c r="H47" s="21">
        <v>4.1860465116279073</v>
      </c>
      <c r="I47" s="21">
        <v>-2.7777777774544042E-4</v>
      </c>
      <c r="J47" s="21">
        <v>477.77777777777777</v>
      </c>
      <c r="K47" s="35" t="s">
        <v>32</v>
      </c>
    </row>
    <row r="48" spans="1:11" ht="17.25" thickBot="1">
      <c r="A48" s="32" t="s">
        <v>195</v>
      </c>
      <c r="B48" s="20">
        <v>2000</v>
      </c>
      <c r="C48" s="20">
        <v>43</v>
      </c>
      <c r="D48" s="26">
        <v>44146.54583333333</v>
      </c>
      <c r="E48" s="20">
        <v>5400</v>
      </c>
      <c r="F48" s="20">
        <v>1.8</v>
      </c>
      <c r="G48" s="20">
        <v>41.2</v>
      </c>
      <c r="H48" s="20">
        <v>4.1860465116279073</v>
      </c>
      <c r="I48" s="20">
        <v>0</v>
      </c>
      <c r="J48" s="20">
        <v>477.77777777777777</v>
      </c>
      <c r="K48" s="33" t="s">
        <v>32</v>
      </c>
    </row>
    <row r="49" spans="1:11" ht="17.25" thickBot="1">
      <c r="A49" s="32" t="s">
        <v>195</v>
      </c>
      <c r="B49" s="21">
        <v>2000</v>
      </c>
      <c r="C49" s="21">
        <v>43</v>
      </c>
      <c r="D49" s="27">
        <v>44146.566666666666</v>
      </c>
      <c r="E49" s="21">
        <v>7200.0000002095476</v>
      </c>
      <c r="F49" s="21">
        <v>1.8</v>
      </c>
      <c r="G49" s="21">
        <v>41.2</v>
      </c>
      <c r="H49" s="21">
        <v>4.1860465116279073</v>
      </c>
      <c r="I49" s="21">
        <v>0</v>
      </c>
      <c r="J49" s="21">
        <v>477.77777777777777</v>
      </c>
      <c r="K49" s="35" t="s">
        <v>32</v>
      </c>
    </row>
    <row r="50" spans="1:11" ht="17.25" thickBot="1">
      <c r="A50" s="32" t="s">
        <v>195</v>
      </c>
      <c r="B50" s="20">
        <v>2000</v>
      </c>
      <c r="C50" s="20">
        <v>43</v>
      </c>
      <c r="D50" s="26">
        <v>44146.60833333333</v>
      </c>
      <c r="E50" s="20">
        <v>10800</v>
      </c>
      <c r="F50" s="20">
        <v>1.8</v>
      </c>
      <c r="G50" s="20">
        <v>41.2</v>
      </c>
      <c r="H50" s="20">
        <v>4.1860465116279073</v>
      </c>
      <c r="I50" s="20">
        <v>0</v>
      </c>
      <c r="J50" s="20">
        <v>477.77777777777777</v>
      </c>
      <c r="K50" s="33" t="s">
        <v>32</v>
      </c>
    </row>
    <row r="51" spans="1:11" ht="17.25" thickBot="1">
      <c r="A51" s="32" t="s">
        <v>195</v>
      </c>
      <c r="B51" s="21">
        <v>2000</v>
      </c>
      <c r="C51" s="21">
        <v>43</v>
      </c>
      <c r="D51" s="27">
        <v>44146.65</v>
      </c>
      <c r="E51" s="21">
        <v>14400.000000419095</v>
      </c>
      <c r="F51" s="21">
        <v>1.8</v>
      </c>
      <c r="G51" s="21">
        <v>41.2</v>
      </c>
      <c r="H51" s="21">
        <v>4.1860465116279073</v>
      </c>
      <c r="I51" s="21">
        <v>0</v>
      </c>
      <c r="J51" s="21">
        <v>477.77777777777777</v>
      </c>
      <c r="K51" s="35" t="s">
        <v>32</v>
      </c>
    </row>
    <row r="52" spans="1:11" ht="17.25" thickBot="1">
      <c r="A52" s="32" t="s">
        <v>195</v>
      </c>
      <c r="B52" s="20">
        <v>2000</v>
      </c>
      <c r="C52" s="20">
        <v>43</v>
      </c>
      <c r="D52" s="26">
        <v>44146.691666666666</v>
      </c>
      <c r="E52" s="20">
        <v>18000.000000209548</v>
      </c>
      <c r="F52" s="20">
        <v>1.8</v>
      </c>
      <c r="G52" s="20">
        <v>41.2</v>
      </c>
      <c r="H52" s="20">
        <v>4.1860465116279073</v>
      </c>
      <c r="I52" s="20">
        <v>0</v>
      </c>
      <c r="J52" s="20">
        <v>477.77777777777777</v>
      </c>
      <c r="K52" s="33" t="s">
        <v>32</v>
      </c>
    </row>
    <row r="53" spans="1:11" ht="17.25" thickBot="1">
      <c r="A53" s="32" t="s">
        <v>195</v>
      </c>
      <c r="B53" s="21">
        <v>2000</v>
      </c>
      <c r="C53" s="21">
        <v>43</v>
      </c>
      <c r="D53" s="27">
        <v>44147.354166666664</v>
      </c>
      <c r="E53" s="21">
        <v>75240.000000083819</v>
      </c>
      <c r="F53" s="21">
        <v>1.8</v>
      </c>
      <c r="G53" s="21">
        <v>41.2</v>
      </c>
      <c r="H53" s="21">
        <v>4.1860465116279073</v>
      </c>
      <c r="I53" s="21">
        <v>0</v>
      </c>
      <c r="J53" s="21">
        <v>477.77777777777777</v>
      </c>
      <c r="K53" s="35" t="s">
        <v>32</v>
      </c>
    </row>
    <row r="54" spans="1:11" ht="17.25" thickBot="1">
      <c r="A54" s="32" t="s">
        <v>195</v>
      </c>
      <c r="B54" s="20">
        <v>2000</v>
      </c>
      <c r="C54" s="20">
        <v>43</v>
      </c>
      <c r="D54" s="26">
        <v>44147.708333333336</v>
      </c>
      <c r="E54" s="20">
        <v>105840.00000050291</v>
      </c>
      <c r="F54" s="20">
        <v>1.7</v>
      </c>
      <c r="G54" s="20">
        <v>41.3</v>
      </c>
      <c r="H54" s="20">
        <v>3.9534883720930232</v>
      </c>
      <c r="I54" s="20">
        <v>9.4482237338931336E-6</v>
      </c>
      <c r="J54" s="20">
        <v>505.88235294117646</v>
      </c>
      <c r="K54" s="33" t="s">
        <v>32</v>
      </c>
    </row>
    <row r="55" spans="1:11" ht="17.25" thickBot="1">
      <c r="A55" s="32" t="s">
        <v>195</v>
      </c>
      <c r="B55" s="21">
        <v>2000</v>
      </c>
      <c r="C55" s="21">
        <v>43</v>
      </c>
      <c r="D55" s="27">
        <v>44151.375</v>
      </c>
      <c r="E55" s="21">
        <v>422640.00000029337</v>
      </c>
      <c r="F55" s="21">
        <v>1.55</v>
      </c>
      <c r="G55" s="21">
        <v>41.45</v>
      </c>
      <c r="H55" s="21">
        <v>3.6046511627906979</v>
      </c>
      <c r="I55" s="21">
        <v>3.5491198182825996E-6</v>
      </c>
      <c r="J55" s="21">
        <v>554.83870967741939</v>
      </c>
      <c r="K55" s="35" t="s">
        <v>32</v>
      </c>
    </row>
    <row r="56" spans="1:11" ht="17.25" thickBot="1">
      <c r="A56" s="32" t="s">
        <v>195</v>
      </c>
      <c r="B56" s="20">
        <v>2000</v>
      </c>
      <c r="C56" s="20">
        <v>43</v>
      </c>
      <c r="D56" s="26">
        <v>44152.356249999997</v>
      </c>
      <c r="E56" s="20">
        <v>507420.00000004191</v>
      </c>
      <c r="F56" s="20">
        <v>1.55</v>
      </c>
      <c r="G56" s="20">
        <v>41.45</v>
      </c>
      <c r="H56" s="20">
        <v>3.6046511627906979</v>
      </c>
      <c r="I56" s="20">
        <v>0</v>
      </c>
      <c r="J56" s="20">
        <v>554.83870967741939</v>
      </c>
      <c r="K56" s="33" t="s">
        <v>32</v>
      </c>
    </row>
    <row r="57" spans="1:11" ht="17.25" thickBot="1">
      <c r="A57" s="47" t="s">
        <v>195</v>
      </c>
      <c r="B57" s="48">
        <v>2000</v>
      </c>
      <c r="C57" s="48">
        <v>43</v>
      </c>
      <c r="D57" s="49">
        <v>44153.354166666664</v>
      </c>
      <c r="E57" s="48">
        <v>593640.00000008382</v>
      </c>
      <c r="F57" s="48">
        <v>1.5</v>
      </c>
      <c r="G57" s="48">
        <v>41.5</v>
      </c>
      <c r="H57" s="48">
        <v>3.4883720930232558</v>
      </c>
      <c r="I57" s="48">
        <v>8.4226130314657004E-7</v>
      </c>
      <c r="J57" s="48">
        <v>573.33333333333337</v>
      </c>
      <c r="K57" s="50" t="s">
        <v>32</v>
      </c>
    </row>
    <row r="59" spans="1:11" ht="17.25" thickBot="1"/>
    <row r="60" spans="1:11" ht="17.25" thickBot="1">
      <c r="A60" s="28" t="s">
        <v>205</v>
      </c>
      <c r="B60" s="29">
        <v>2</v>
      </c>
      <c r="C60" s="5"/>
      <c r="D60" s="5"/>
      <c r="E60" s="5"/>
      <c r="F60" s="5"/>
      <c r="G60" s="5"/>
      <c r="H60" s="5"/>
      <c r="I60" s="5"/>
      <c r="J60" s="5"/>
      <c r="K60" s="6"/>
    </row>
    <row r="61" spans="1:11" ht="17.25" thickBot="1">
      <c r="A61" s="30" t="s">
        <v>206</v>
      </c>
      <c r="B61" s="23">
        <v>44146.48333333333</v>
      </c>
      <c r="K61" s="7"/>
    </row>
    <row r="62" spans="1:11" ht="17.25" thickBot="1">
      <c r="A62" s="30" t="s">
        <v>207</v>
      </c>
      <c r="B62" s="20">
        <v>50</v>
      </c>
      <c r="K62" s="7"/>
    </row>
    <row r="63" spans="1:11" ht="17.25" thickBot="1">
      <c r="A63" s="8"/>
      <c r="K63" s="7"/>
    </row>
    <row r="64" spans="1:11" ht="17.25" thickBot="1">
      <c r="A64" s="30" t="s">
        <v>151</v>
      </c>
      <c r="B64" s="20">
        <v>40.6</v>
      </c>
      <c r="K64" s="7"/>
    </row>
    <row r="65" spans="1:11" ht="17.25" thickBot="1">
      <c r="A65" s="30" t="s">
        <v>159</v>
      </c>
      <c r="B65" s="23">
        <v>728.81355932203383</v>
      </c>
      <c r="K65" s="7"/>
    </row>
    <row r="66" spans="1:11" ht="17.25" thickBot="1">
      <c r="A66" s="30" t="s">
        <v>158</v>
      </c>
      <c r="B66" s="20">
        <v>895.83333333333337</v>
      </c>
      <c r="K66" s="7"/>
    </row>
    <row r="67" spans="1:11">
      <c r="A67" s="8"/>
      <c r="K67" s="7"/>
    </row>
    <row r="68" spans="1:11" ht="17.25" thickBot="1">
      <c r="A68" s="8"/>
      <c r="K68" s="7"/>
    </row>
    <row r="69" spans="1:11" ht="17.25" thickBot="1">
      <c r="A69" s="30" t="s">
        <v>1</v>
      </c>
      <c r="B69" s="19" t="s">
        <v>147</v>
      </c>
      <c r="C69" s="19" t="s">
        <v>208</v>
      </c>
      <c r="D69" s="19" t="s">
        <v>209</v>
      </c>
      <c r="E69" s="19" t="s">
        <v>210</v>
      </c>
      <c r="F69" s="19" t="s">
        <v>211</v>
      </c>
      <c r="G69" s="19" t="s">
        <v>148</v>
      </c>
      <c r="H69" s="19" t="s">
        <v>149</v>
      </c>
      <c r="I69" s="19" t="s">
        <v>212</v>
      </c>
      <c r="J69" s="19" t="s">
        <v>213</v>
      </c>
      <c r="K69" s="31" t="s">
        <v>214</v>
      </c>
    </row>
    <row r="70" spans="1:11" ht="17.25" thickBot="1">
      <c r="A70" s="32" t="s">
        <v>196</v>
      </c>
      <c r="B70" s="20">
        <v>2000</v>
      </c>
      <c r="C70" s="20">
        <v>43</v>
      </c>
      <c r="D70" s="26">
        <v>44146.48333333333</v>
      </c>
      <c r="E70" s="20"/>
      <c r="F70" s="20">
        <v>43</v>
      </c>
      <c r="G70" s="20">
        <v>0</v>
      </c>
      <c r="H70" s="20"/>
      <c r="I70" s="20">
        <v>0</v>
      </c>
      <c r="J70" s="20">
        <v>50</v>
      </c>
      <c r="K70" s="33" t="s">
        <v>32</v>
      </c>
    </row>
    <row r="71" spans="1:11" ht="17.25" thickBot="1">
      <c r="A71" s="32" t="s">
        <v>196</v>
      </c>
      <c r="B71" s="21">
        <v>2000</v>
      </c>
      <c r="C71" s="21">
        <v>43</v>
      </c>
      <c r="D71" s="27">
        <v>44146.484027777777</v>
      </c>
      <c r="E71" s="21">
        <v>60.000000195577741</v>
      </c>
      <c r="F71" s="21">
        <v>41.8</v>
      </c>
      <c r="G71" s="21">
        <v>1.2000000000000028</v>
      </c>
      <c r="H71" s="21">
        <v>97.20930232558139</v>
      </c>
      <c r="I71" s="21">
        <v>0.19999999934807466</v>
      </c>
      <c r="J71" s="21">
        <v>51.435406698564599</v>
      </c>
      <c r="K71" s="35" t="s">
        <v>32</v>
      </c>
    </row>
    <row r="72" spans="1:11" ht="17.25" thickBot="1">
      <c r="A72" s="32" t="s">
        <v>196</v>
      </c>
      <c r="B72" s="20">
        <v>2000</v>
      </c>
      <c r="C72" s="20">
        <v>43</v>
      </c>
      <c r="D72" s="26">
        <v>44146.486805555556</v>
      </c>
      <c r="E72" s="20">
        <v>300.00000034924597</v>
      </c>
      <c r="F72" s="20">
        <v>4.5</v>
      </c>
      <c r="G72" s="20">
        <v>38.5</v>
      </c>
      <c r="H72" s="20">
        <v>10.465116279069768</v>
      </c>
      <c r="I72" s="20">
        <v>1.2433333318859028</v>
      </c>
      <c r="J72" s="20">
        <v>477.77777777777777</v>
      </c>
      <c r="K72" s="33" t="s">
        <v>32</v>
      </c>
    </row>
    <row r="73" spans="1:11" ht="17.25" thickBot="1">
      <c r="A73" s="32" t="s">
        <v>196</v>
      </c>
      <c r="B73" s="21">
        <v>2000</v>
      </c>
      <c r="C73" s="21">
        <v>43</v>
      </c>
      <c r="D73" s="27">
        <v>44146.488888888889</v>
      </c>
      <c r="E73" s="21">
        <v>480.00000030733645</v>
      </c>
      <c r="F73" s="21">
        <v>3.75</v>
      </c>
      <c r="G73" s="21">
        <v>39.25</v>
      </c>
      <c r="H73" s="21">
        <v>8.720930232558139</v>
      </c>
      <c r="I73" s="21">
        <v>1.5624999989995558E-2</v>
      </c>
      <c r="J73" s="21">
        <v>573.33333333333337</v>
      </c>
      <c r="K73" s="35" t="s">
        <v>32</v>
      </c>
    </row>
    <row r="74" spans="1:11" ht="17.25" thickBot="1">
      <c r="A74" s="32" t="s">
        <v>196</v>
      </c>
      <c r="B74" s="20">
        <v>2000</v>
      </c>
      <c r="C74" s="20">
        <v>43</v>
      </c>
      <c r="D74" s="26">
        <v>44146.490277777775</v>
      </c>
      <c r="E74" s="20">
        <v>600.00000006984919</v>
      </c>
      <c r="F74" s="20">
        <v>3.65</v>
      </c>
      <c r="G74" s="20">
        <v>39.35</v>
      </c>
      <c r="H74" s="20">
        <v>8.4883720930232549</v>
      </c>
      <c r="I74" s="20">
        <v>1.6666666664726425E-3</v>
      </c>
      <c r="J74" s="20">
        <v>589.04109589041104</v>
      </c>
      <c r="K74" s="33" t="s">
        <v>32</v>
      </c>
    </row>
    <row r="75" spans="1:11" ht="17.25" thickBot="1">
      <c r="A75" s="32" t="s">
        <v>196</v>
      </c>
      <c r="B75" s="21">
        <v>2000</v>
      </c>
      <c r="C75" s="21">
        <v>43</v>
      </c>
      <c r="D75" s="27">
        <v>44146.493750000001</v>
      </c>
      <c r="E75" s="21">
        <v>900.00000041909516</v>
      </c>
      <c r="F75" s="21">
        <v>3.55</v>
      </c>
      <c r="G75" s="21">
        <v>39.450000000000003</v>
      </c>
      <c r="H75" s="21">
        <v>8.2558139534883725</v>
      </c>
      <c r="I75" s="21">
        <v>1.1111111105937108E-3</v>
      </c>
      <c r="J75" s="21">
        <v>605.63380281690138</v>
      </c>
      <c r="K75" s="35" t="s">
        <v>32</v>
      </c>
    </row>
    <row r="76" spans="1:11" ht="17.25" thickBot="1">
      <c r="A76" s="32" t="s">
        <v>196</v>
      </c>
      <c r="B76" s="20">
        <v>2000</v>
      </c>
      <c r="C76" s="20">
        <v>43</v>
      </c>
      <c r="D76" s="26">
        <v>44146.504166666666</v>
      </c>
      <c r="E76" s="20">
        <v>1800.0000002095476</v>
      </c>
      <c r="F76" s="20">
        <v>3.3</v>
      </c>
      <c r="G76" s="20">
        <v>39.700000000000003</v>
      </c>
      <c r="H76" s="20">
        <v>7.6744186046511622</v>
      </c>
      <c r="I76" s="20">
        <v>1.388888888727201E-3</v>
      </c>
      <c r="J76" s="20">
        <v>651.5151515151515</v>
      </c>
      <c r="K76" s="33" t="s">
        <v>32</v>
      </c>
    </row>
    <row r="77" spans="1:11" ht="17.25" thickBot="1">
      <c r="A77" s="32" t="s">
        <v>196</v>
      </c>
      <c r="B77" s="21">
        <v>2000</v>
      </c>
      <c r="C77" s="21">
        <v>43</v>
      </c>
      <c r="D77" s="27">
        <v>44146.525000000001</v>
      </c>
      <c r="E77" s="21">
        <v>3600.0000004190952</v>
      </c>
      <c r="F77" s="21">
        <v>3.2</v>
      </c>
      <c r="G77" s="21">
        <v>39.799999999999997</v>
      </c>
      <c r="H77" s="21">
        <v>7.441860465116279</v>
      </c>
      <c r="I77" s="21">
        <v>2.7777777774543923E-4</v>
      </c>
      <c r="J77" s="21">
        <v>671.875</v>
      </c>
      <c r="K77" s="35" t="s">
        <v>32</v>
      </c>
    </row>
    <row r="78" spans="1:11" ht="17.25" thickBot="1">
      <c r="A78" s="32" t="s">
        <v>196</v>
      </c>
      <c r="B78" s="20">
        <v>2000</v>
      </c>
      <c r="C78" s="20">
        <v>43</v>
      </c>
      <c r="D78" s="26">
        <v>44146.54583333333</v>
      </c>
      <c r="E78" s="20">
        <v>5400</v>
      </c>
      <c r="F78" s="20">
        <v>3</v>
      </c>
      <c r="G78" s="20">
        <v>40</v>
      </c>
      <c r="H78" s="20">
        <v>6.9767441860465116</v>
      </c>
      <c r="I78" s="20">
        <v>3.7037037037037068E-4</v>
      </c>
      <c r="J78" s="20">
        <v>716.66666666666674</v>
      </c>
      <c r="K78" s="33" t="s">
        <v>32</v>
      </c>
    </row>
    <row r="79" spans="1:11" ht="17.25" thickBot="1">
      <c r="A79" s="32" t="s">
        <v>196</v>
      </c>
      <c r="B79" s="21">
        <v>2000</v>
      </c>
      <c r="C79" s="21">
        <v>43</v>
      </c>
      <c r="D79" s="27">
        <v>44146.566666666666</v>
      </c>
      <c r="E79" s="21">
        <v>7200.0000002095476</v>
      </c>
      <c r="F79" s="21">
        <v>3</v>
      </c>
      <c r="G79" s="21">
        <v>40</v>
      </c>
      <c r="H79" s="21">
        <v>6.9767441860465116</v>
      </c>
      <c r="I79" s="21">
        <v>0</v>
      </c>
      <c r="J79" s="21">
        <v>716.66666666666674</v>
      </c>
      <c r="K79" s="35" t="s">
        <v>32</v>
      </c>
    </row>
    <row r="80" spans="1:11" ht="17.25" thickBot="1">
      <c r="A80" s="32" t="s">
        <v>196</v>
      </c>
      <c r="B80" s="20">
        <v>2000</v>
      </c>
      <c r="C80" s="20">
        <v>43</v>
      </c>
      <c r="D80" s="26">
        <v>44146.60833333333</v>
      </c>
      <c r="E80" s="20">
        <v>10800</v>
      </c>
      <c r="F80" s="20">
        <v>2.95</v>
      </c>
      <c r="G80" s="20">
        <v>40.049999999999997</v>
      </c>
      <c r="H80" s="20">
        <v>6.8604651162790704</v>
      </c>
      <c r="I80" s="20">
        <v>4.6296296296296131E-5</v>
      </c>
      <c r="J80" s="20">
        <v>728.81355932203383</v>
      </c>
      <c r="K80" s="33" t="s">
        <v>32</v>
      </c>
    </row>
    <row r="81" spans="1:11" ht="17.25" thickBot="1">
      <c r="A81" s="32" t="s">
        <v>196</v>
      </c>
      <c r="B81" s="21">
        <v>2000</v>
      </c>
      <c r="C81" s="21">
        <v>43</v>
      </c>
      <c r="D81" s="27">
        <v>44146.65</v>
      </c>
      <c r="E81" s="21">
        <v>14400.000000419095</v>
      </c>
      <c r="F81" s="21">
        <v>2.9</v>
      </c>
      <c r="G81" s="21">
        <v>40.1</v>
      </c>
      <c r="H81" s="21">
        <v>6.7441860465116275</v>
      </c>
      <c r="I81" s="21">
        <v>3.4722222221211861E-5</v>
      </c>
      <c r="J81" s="21">
        <v>741.37931034482756</v>
      </c>
      <c r="K81" s="35" t="s">
        <v>32</v>
      </c>
    </row>
    <row r="82" spans="1:11" ht="17.25" thickBot="1">
      <c r="A82" s="32" t="s">
        <v>196</v>
      </c>
      <c r="B82" s="20">
        <v>2000</v>
      </c>
      <c r="C82" s="20">
        <v>43</v>
      </c>
      <c r="D82" s="26">
        <v>44146.691666666666</v>
      </c>
      <c r="E82" s="20">
        <v>18000.000000209548</v>
      </c>
      <c r="F82" s="20">
        <v>2.9</v>
      </c>
      <c r="G82" s="20">
        <v>40.1</v>
      </c>
      <c r="H82" s="20">
        <v>6.7441860465116275</v>
      </c>
      <c r="I82" s="20">
        <v>0</v>
      </c>
      <c r="J82" s="20">
        <v>741.37931034482756</v>
      </c>
      <c r="K82" s="33" t="s">
        <v>32</v>
      </c>
    </row>
    <row r="83" spans="1:11" ht="17.25" thickBot="1">
      <c r="A83" s="32" t="s">
        <v>196</v>
      </c>
      <c r="B83" s="21">
        <v>2000</v>
      </c>
      <c r="C83" s="21">
        <v>43</v>
      </c>
      <c r="D83" s="27">
        <v>44147.354166666664</v>
      </c>
      <c r="E83" s="21">
        <v>75240.000000083819</v>
      </c>
      <c r="F83" s="21">
        <v>2.7</v>
      </c>
      <c r="G83" s="21">
        <v>40.299999999999997</v>
      </c>
      <c r="H83" s="21">
        <v>6.279069767441861</v>
      </c>
      <c r="I83" s="21">
        <v>2.6581605528944303E-5</v>
      </c>
      <c r="J83" s="21">
        <v>796.2962962962963</v>
      </c>
      <c r="K83" s="35" t="s">
        <v>32</v>
      </c>
    </row>
    <row r="84" spans="1:11" ht="17.25" thickBot="1">
      <c r="A84" s="32" t="s">
        <v>196</v>
      </c>
      <c r="B84" s="20">
        <v>2000</v>
      </c>
      <c r="C84" s="20">
        <v>43</v>
      </c>
      <c r="D84" s="26">
        <v>44147.708333333336</v>
      </c>
      <c r="E84" s="20">
        <v>105840.00000050291</v>
      </c>
      <c r="F84" s="20">
        <v>2.65</v>
      </c>
      <c r="G84" s="20">
        <v>40.35</v>
      </c>
      <c r="H84" s="20">
        <v>6.162790697674418</v>
      </c>
      <c r="I84" s="20">
        <v>4.724111866946588E-6</v>
      </c>
      <c r="J84" s="20">
        <v>811.32075471698113</v>
      </c>
      <c r="K84" s="33" t="s">
        <v>32</v>
      </c>
    </row>
    <row r="85" spans="1:11" ht="17.25" thickBot="1">
      <c r="A85" s="32" t="s">
        <v>196</v>
      </c>
      <c r="B85" s="21">
        <v>2000</v>
      </c>
      <c r="C85" s="21">
        <v>43</v>
      </c>
      <c r="D85" s="27">
        <v>44151.375</v>
      </c>
      <c r="E85" s="21">
        <v>422640.00000029337</v>
      </c>
      <c r="F85" s="21">
        <v>2.4</v>
      </c>
      <c r="G85" s="21">
        <v>40.6</v>
      </c>
      <c r="H85" s="21">
        <v>5.5813953488372094</v>
      </c>
      <c r="I85" s="21">
        <v>5.9151996971376697E-6</v>
      </c>
      <c r="J85" s="21">
        <v>895.83333333333337</v>
      </c>
      <c r="K85" s="35" t="s">
        <v>32</v>
      </c>
    </row>
    <row r="86" spans="1:11" ht="17.25" thickBot="1">
      <c r="A86" s="32" t="s">
        <v>196</v>
      </c>
      <c r="B86" s="20">
        <v>2000</v>
      </c>
      <c r="C86" s="20">
        <v>43</v>
      </c>
      <c r="D86" s="26">
        <v>44152.356249999997</v>
      </c>
      <c r="E86" s="20">
        <v>507420.00000004191</v>
      </c>
      <c r="F86" s="20">
        <v>2.4</v>
      </c>
      <c r="G86" s="20">
        <v>40.6</v>
      </c>
      <c r="H86" s="20">
        <v>5.5813953488372094</v>
      </c>
      <c r="I86" s="20">
        <v>0</v>
      </c>
      <c r="J86" s="20">
        <v>895.83333333333337</v>
      </c>
      <c r="K86" s="33" t="s">
        <v>32</v>
      </c>
    </row>
    <row r="87" spans="1:11" ht="17.25" thickBot="1">
      <c r="A87" s="47" t="s">
        <v>196</v>
      </c>
      <c r="B87" s="48">
        <v>2000</v>
      </c>
      <c r="C87" s="48">
        <v>43</v>
      </c>
      <c r="D87" s="49">
        <v>44153.354166666664</v>
      </c>
      <c r="E87" s="48">
        <v>593640.00000008382</v>
      </c>
      <c r="F87" s="48">
        <v>2.4</v>
      </c>
      <c r="G87" s="48">
        <v>40.6</v>
      </c>
      <c r="H87" s="48">
        <v>5.5813953488372094</v>
      </c>
      <c r="I87" s="48">
        <v>0</v>
      </c>
      <c r="J87" s="48">
        <v>895.83333333333337</v>
      </c>
      <c r="K87" s="50" t="s">
        <v>32</v>
      </c>
    </row>
    <row r="89" spans="1:11" ht="17.25" thickBot="1"/>
    <row r="90" spans="1:11" ht="17.25" thickBot="1">
      <c r="A90" s="28" t="s">
        <v>205</v>
      </c>
      <c r="B90" s="29">
        <v>2</v>
      </c>
      <c r="C90" s="5"/>
      <c r="D90" s="5"/>
      <c r="E90" s="5"/>
      <c r="F90" s="5"/>
      <c r="G90" s="5"/>
      <c r="H90" s="5"/>
      <c r="I90" s="5"/>
      <c r="J90" s="5"/>
      <c r="K90" s="6"/>
    </row>
    <row r="91" spans="1:11" ht="17.25" thickBot="1">
      <c r="A91" s="30" t="s">
        <v>206</v>
      </c>
      <c r="B91" s="23">
        <v>44146.481249999997</v>
      </c>
      <c r="K91" s="7"/>
    </row>
    <row r="92" spans="1:11" ht="17.25" thickBot="1">
      <c r="A92" s="30" t="s">
        <v>207</v>
      </c>
      <c r="B92" s="20">
        <v>100</v>
      </c>
      <c r="K92" s="7"/>
    </row>
    <row r="93" spans="1:11" ht="17.25" thickBot="1">
      <c r="A93" s="8"/>
      <c r="K93" s="7"/>
    </row>
    <row r="94" spans="1:11" ht="17.25" thickBot="1">
      <c r="A94" s="30" t="s">
        <v>151</v>
      </c>
      <c r="B94" s="20">
        <v>37.5</v>
      </c>
      <c r="K94" s="7"/>
    </row>
    <row r="95" spans="1:11" ht="17.25" thickBot="1">
      <c r="A95" s="30" t="s">
        <v>159</v>
      </c>
      <c r="B95" s="23">
        <v>565.78947368421052</v>
      </c>
      <c r="K95" s="7"/>
    </row>
    <row r="96" spans="1:11" ht="17.25" thickBot="1">
      <c r="A96" s="30" t="s">
        <v>158</v>
      </c>
      <c r="B96" s="20">
        <v>781.81818181818187</v>
      </c>
      <c r="K96" s="7"/>
    </row>
    <row r="97" spans="1:11">
      <c r="A97" s="8"/>
      <c r="K97" s="7"/>
    </row>
    <row r="98" spans="1:11" ht="17.25" thickBot="1">
      <c r="A98" s="8"/>
      <c r="K98" s="7"/>
    </row>
    <row r="99" spans="1:11" ht="17.25" thickBot="1">
      <c r="A99" s="30" t="s">
        <v>1</v>
      </c>
      <c r="B99" s="19" t="s">
        <v>147</v>
      </c>
      <c r="C99" s="19" t="s">
        <v>208</v>
      </c>
      <c r="D99" s="19" t="s">
        <v>209</v>
      </c>
      <c r="E99" s="19" t="s">
        <v>210</v>
      </c>
      <c r="F99" s="19" t="s">
        <v>211</v>
      </c>
      <c r="G99" s="19" t="s">
        <v>148</v>
      </c>
      <c r="H99" s="19" t="s">
        <v>149</v>
      </c>
      <c r="I99" s="19" t="s">
        <v>212</v>
      </c>
      <c r="J99" s="19" t="s">
        <v>213</v>
      </c>
      <c r="K99" s="31" t="s">
        <v>214</v>
      </c>
    </row>
    <row r="100" spans="1:11" ht="17.25" thickBot="1">
      <c r="A100" s="32" t="s">
        <v>197</v>
      </c>
      <c r="B100" s="20">
        <v>2000</v>
      </c>
      <c r="C100" s="20">
        <v>43</v>
      </c>
      <c r="D100" s="26">
        <v>44146.481249999997</v>
      </c>
      <c r="E100" s="20"/>
      <c r="F100" s="20">
        <v>43</v>
      </c>
      <c r="G100" s="20"/>
      <c r="H100" s="20"/>
      <c r="I100" s="20">
        <v>0</v>
      </c>
      <c r="J100" s="20">
        <v>100</v>
      </c>
      <c r="K100" s="33" t="s">
        <v>32</v>
      </c>
    </row>
    <row r="101" spans="1:11" ht="17.25" thickBot="1">
      <c r="A101" s="32" t="s">
        <v>197</v>
      </c>
      <c r="B101" s="21">
        <v>2000</v>
      </c>
      <c r="C101" s="21">
        <v>43</v>
      </c>
      <c r="D101" s="27">
        <v>44146.481944444444</v>
      </c>
      <c r="E101" s="21">
        <v>60.000000195577741</v>
      </c>
      <c r="F101" s="21">
        <v>42.6</v>
      </c>
      <c r="G101" s="21">
        <v>0.39999999999999858</v>
      </c>
      <c r="H101" s="21">
        <v>99.069767441860463</v>
      </c>
      <c r="I101" s="21">
        <v>6.6666666449357828E-2</v>
      </c>
      <c r="J101" s="21">
        <v>100.93896713615023</v>
      </c>
      <c r="K101" s="35" t="s">
        <v>32</v>
      </c>
    </row>
    <row r="102" spans="1:11" ht="17.25" thickBot="1">
      <c r="A102" s="32" t="s">
        <v>197</v>
      </c>
      <c r="B102" s="20">
        <v>2000</v>
      </c>
      <c r="C102" s="20">
        <v>43</v>
      </c>
      <c r="D102" s="26">
        <v>44146.482638888891</v>
      </c>
      <c r="E102" s="20">
        <v>120.00000039115548</v>
      </c>
      <c r="F102" s="20">
        <v>38.5</v>
      </c>
      <c r="G102" s="20">
        <v>4.5</v>
      </c>
      <c r="H102" s="20">
        <v>89.534883720930239</v>
      </c>
      <c r="I102" s="20">
        <v>0.34166666555296021</v>
      </c>
      <c r="J102" s="20">
        <v>111.68831168831169</v>
      </c>
      <c r="K102" s="33" t="s">
        <v>32</v>
      </c>
    </row>
    <row r="103" spans="1:11" ht="17.25" thickBot="1">
      <c r="A103" s="32" t="s">
        <v>197</v>
      </c>
      <c r="B103" s="21">
        <v>2000</v>
      </c>
      <c r="C103" s="21">
        <v>43</v>
      </c>
      <c r="D103" s="27">
        <v>44146.484722222223</v>
      </c>
      <c r="E103" s="21">
        <v>300.00000034924597</v>
      </c>
      <c r="F103" s="21">
        <v>28.5</v>
      </c>
      <c r="G103" s="21">
        <v>14.5</v>
      </c>
      <c r="H103" s="21">
        <v>66.279069767441854</v>
      </c>
      <c r="I103" s="21">
        <v>0.33333333294528228</v>
      </c>
      <c r="J103" s="21">
        <v>150.87719298245614</v>
      </c>
      <c r="K103" s="35" t="s">
        <v>32</v>
      </c>
    </row>
    <row r="104" spans="1:11" ht="17.25" thickBot="1">
      <c r="A104" s="32" t="s">
        <v>197</v>
      </c>
      <c r="B104" s="20">
        <v>2000</v>
      </c>
      <c r="C104" s="20">
        <v>43</v>
      </c>
      <c r="D104" s="26">
        <v>44146.488194444442</v>
      </c>
      <c r="E104" s="20">
        <v>600.00000006984919</v>
      </c>
      <c r="F104" s="20">
        <v>19.8</v>
      </c>
      <c r="G104" s="20">
        <v>23.2</v>
      </c>
      <c r="H104" s="20">
        <v>46.04651162790698</v>
      </c>
      <c r="I104" s="20">
        <v>0.14499999998311977</v>
      </c>
      <c r="J104" s="20">
        <v>217.17171717171718</v>
      </c>
      <c r="K104" s="33" t="s">
        <v>32</v>
      </c>
    </row>
    <row r="105" spans="1:11" ht="17.25" thickBot="1">
      <c r="A105" s="32" t="s">
        <v>197</v>
      </c>
      <c r="B105" s="21">
        <v>2000</v>
      </c>
      <c r="C105" s="21">
        <v>43</v>
      </c>
      <c r="D105" s="27">
        <v>44146.491666666669</v>
      </c>
      <c r="E105" s="21">
        <v>900.00000041909516</v>
      </c>
      <c r="F105" s="21">
        <v>14.7</v>
      </c>
      <c r="G105" s="21">
        <v>28.3</v>
      </c>
      <c r="H105" s="21">
        <v>34.186046511627907</v>
      </c>
      <c r="I105" s="21">
        <v>5.6666666640279209E-2</v>
      </c>
      <c r="J105" s="21">
        <v>292.51700680272108</v>
      </c>
      <c r="K105" s="35" t="s">
        <v>32</v>
      </c>
    </row>
    <row r="106" spans="1:11" ht="17.25" thickBot="1">
      <c r="A106" s="32" t="s">
        <v>197</v>
      </c>
      <c r="B106" s="20">
        <v>2000</v>
      </c>
      <c r="C106" s="20">
        <v>43</v>
      </c>
      <c r="D106" s="26">
        <v>44146.495833333334</v>
      </c>
      <c r="E106" s="20">
        <v>1260.0000003352761</v>
      </c>
      <c r="F106" s="20">
        <v>12.1</v>
      </c>
      <c r="G106" s="20">
        <v>30.9</v>
      </c>
      <c r="H106" s="20">
        <v>28.13953488372093</v>
      </c>
      <c r="I106" s="20">
        <v>2.0634920629429843E-2</v>
      </c>
      <c r="J106" s="20">
        <v>355.37190082644628</v>
      </c>
      <c r="K106" s="33" t="s">
        <v>32</v>
      </c>
    </row>
    <row r="107" spans="1:11" ht="17.25" thickBot="1">
      <c r="A107" s="32" t="s">
        <v>197</v>
      </c>
      <c r="B107" s="21">
        <v>2000</v>
      </c>
      <c r="C107" s="21">
        <v>43</v>
      </c>
      <c r="D107" s="27">
        <v>44146.502083333333</v>
      </c>
      <c r="E107" s="21">
        <v>1800.0000002095476</v>
      </c>
      <c r="F107" s="21">
        <v>10.9</v>
      </c>
      <c r="G107" s="21">
        <v>32.1</v>
      </c>
      <c r="H107" s="21">
        <v>25.348837209302328</v>
      </c>
      <c r="I107" s="21">
        <v>6.6666666658905605E-3</v>
      </c>
      <c r="J107" s="21">
        <v>394.49541284403671</v>
      </c>
      <c r="K107" s="35" t="s">
        <v>32</v>
      </c>
    </row>
    <row r="108" spans="1:11" ht="17.25" thickBot="1">
      <c r="A108" s="32" t="s">
        <v>197</v>
      </c>
      <c r="B108" s="20">
        <v>2000</v>
      </c>
      <c r="C108" s="20">
        <v>43</v>
      </c>
      <c r="D108" s="26">
        <v>44146.512499999997</v>
      </c>
      <c r="E108" s="20">
        <v>2700</v>
      </c>
      <c r="F108" s="20">
        <v>9.8000000000000007</v>
      </c>
      <c r="G108" s="20">
        <v>33.200000000000003</v>
      </c>
      <c r="H108" s="20">
        <v>22.790697674418606</v>
      </c>
      <c r="I108" s="20">
        <v>4.0740740740740728E-3</v>
      </c>
      <c r="J108" s="20">
        <v>438.77551020408163</v>
      </c>
      <c r="K108" s="33" t="s">
        <v>32</v>
      </c>
    </row>
    <row r="109" spans="1:11" ht="17.25" thickBot="1">
      <c r="A109" s="32" t="s">
        <v>197</v>
      </c>
      <c r="B109" s="21">
        <v>2000</v>
      </c>
      <c r="C109" s="21">
        <v>43</v>
      </c>
      <c r="D109" s="27">
        <v>44146.522916666669</v>
      </c>
      <c r="E109" s="21">
        <v>3600.0000004190952</v>
      </c>
      <c r="F109" s="21">
        <v>9.25</v>
      </c>
      <c r="G109" s="21">
        <v>33.75</v>
      </c>
      <c r="H109" s="21">
        <v>21.511627906976745</v>
      </c>
      <c r="I109" s="21">
        <v>1.5277777775999229E-3</v>
      </c>
      <c r="J109" s="21">
        <v>464.86486486486484</v>
      </c>
      <c r="K109" s="35" t="s">
        <v>32</v>
      </c>
    </row>
    <row r="110" spans="1:11" ht="17.25" thickBot="1">
      <c r="A110" s="32" t="s">
        <v>197</v>
      </c>
      <c r="B110" s="20">
        <v>2000</v>
      </c>
      <c r="C110" s="20">
        <v>43</v>
      </c>
      <c r="D110" s="26">
        <v>44146.543749999997</v>
      </c>
      <c r="E110" s="20">
        <v>5400</v>
      </c>
      <c r="F110" s="20">
        <v>8.6</v>
      </c>
      <c r="G110" s="20">
        <v>34.4</v>
      </c>
      <c r="H110" s="20">
        <v>20</v>
      </c>
      <c r="I110" s="20">
        <v>1.2037037037037044E-3</v>
      </c>
      <c r="J110" s="20">
        <v>500</v>
      </c>
      <c r="K110" s="33" t="s">
        <v>32</v>
      </c>
    </row>
    <row r="111" spans="1:11" ht="17.25" thickBot="1">
      <c r="A111" s="32" t="s">
        <v>197</v>
      </c>
      <c r="B111" s="21">
        <v>2000</v>
      </c>
      <c r="C111" s="21">
        <v>43</v>
      </c>
      <c r="D111" s="27">
        <v>44146.564583333333</v>
      </c>
      <c r="E111" s="21">
        <v>7200.0000002095476</v>
      </c>
      <c r="F111" s="21">
        <v>8.1</v>
      </c>
      <c r="G111" s="21">
        <v>34.9</v>
      </c>
      <c r="H111" s="21">
        <v>18.837209302325579</v>
      </c>
      <c r="I111" s="21">
        <v>6.9444444442423342E-4</v>
      </c>
      <c r="J111" s="21">
        <v>530.8641975308642</v>
      </c>
      <c r="K111" s="35" t="s">
        <v>32</v>
      </c>
    </row>
    <row r="112" spans="1:11" ht="17.25" thickBot="1">
      <c r="A112" s="32" t="s">
        <v>197</v>
      </c>
      <c r="B112" s="20">
        <v>2000</v>
      </c>
      <c r="C112" s="20">
        <v>43</v>
      </c>
      <c r="D112" s="26">
        <v>44146.606249999997</v>
      </c>
      <c r="E112" s="20">
        <v>10800</v>
      </c>
      <c r="F112" s="20">
        <v>7.6</v>
      </c>
      <c r="G112" s="20">
        <v>35.4</v>
      </c>
      <c r="H112" s="20">
        <v>17.674418604651162</v>
      </c>
      <c r="I112" s="20">
        <v>4.6296296296296298E-4</v>
      </c>
      <c r="J112" s="20">
        <v>565.78947368421052</v>
      </c>
      <c r="K112" s="33" t="s">
        <v>32</v>
      </c>
    </row>
    <row r="113" spans="1:11" ht="17.25" thickBot="1">
      <c r="A113" s="32" t="s">
        <v>197</v>
      </c>
      <c r="B113" s="21">
        <v>2000</v>
      </c>
      <c r="C113" s="21">
        <v>43</v>
      </c>
      <c r="D113" s="27">
        <v>44146.647916666669</v>
      </c>
      <c r="E113" s="21">
        <v>14400.000000419095</v>
      </c>
      <c r="F113" s="21">
        <v>7.3</v>
      </c>
      <c r="G113" s="21">
        <v>35.700000000000003</v>
      </c>
      <c r="H113" s="21">
        <v>16.97674418604651</v>
      </c>
      <c r="I113" s="21">
        <v>2.0833333332726992E-4</v>
      </c>
      <c r="J113" s="21">
        <v>589.04109589041104</v>
      </c>
      <c r="K113" s="35" t="s">
        <v>32</v>
      </c>
    </row>
    <row r="114" spans="1:11" ht="17.25" thickBot="1">
      <c r="A114" s="32" t="s">
        <v>197</v>
      </c>
      <c r="B114" s="20">
        <v>2000</v>
      </c>
      <c r="C114" s="20">
        <v>43</v>
      </c>
      <c r="D114" s="26">
        <v>44146.689583333333</v>
      </c>
      <c r="E114" s="20">
        <v>18000.000000209548</v>
      </c>
      <c r="F114" s="20">
        <v>7.1</v>
      </c>
      <c r="G114" s="20">
        <v>35.9</v>
      </c>
      <c r="H114" s="20">
        <v>16.511627906976745</v>
      </c>
      <c r="I114" s="20">
        <v>1.111111111098177E-4</v>
      </c>
      <c r="J114" s="20">
        <v>605.63380281690138</v>
      </c>
      <c r="K114" s="33" t="s">
        <v>32</v>
      </c>
    </row>
    <row r="115" spans="1:11" ht="17.25" thickBot="1">
      <c r="A115" s="32" t="s">
        <v>197</v>
      </c>
      <c r="B115" s="21">
        <v>2000</v>
      </c>
      <c r="C115" s="21">
        <v>43</v>
      </c>
      <c r="D115" s="27">
        <v>44146.710416666669</v>
      </c>
      <c r="E115" s="21">
        <v>19800.000000419095</v>
      </c>
      <c r="F115" s="21">
        <v>7</v>
      </c>
      <c r="G115" s="21">
        <v>36</v>
      </c>
      <c r="H115" s="21">
        <v>16.279069767441861</v>
      </c>
      <c r="I115" s="21">
        <v>5.0505050503981312E-5</v>
      </c>
      <c r="J115" s="21">
        <v>614.28571428571433</v>
      </c>
      <c r="K115" s="35" t="s">
        <v>32</v>
      </c>
    </row>
    <row r="116" spans="1:11" ht="17.25" thickBot="1">
      <c r="A116" s="32" t="s">
        <v>197</v>
      </c>
      <c r="B116" s="20">
        <v>2000</v>
      </c>
      <c r="C116" s="20">
        <v>43</v>
      </c>
      <c r="D116" s="26">
        <v>44147.354166666664</v>
      </c>
      <c r="E116" s="20">
        <v>75420.00000004191</v>
      </c>
      <c r="F116" s="20">
        <v>6.1</v>
      </c>
      <c r="G116" s="20">
        <v>36.9</v>
      </c>
      <c r="H116" s="20">
        <v>14.186046511627906</v>
      </c>
      <c r="I116" s="20">
        <v>1.1933174224337049E-4</v>
      </c>
      <c r="J116" s="20">
        <v>704.91803278688531</v>
      </c>
      <c r="K116" s="33" t="s">
        <v>32</v>
      </c>
    </row>
    <row r="117" spans="1:11" ht="17.25" thickBot="1">
      <c r="A117" s="32" t="s">
        <v>197</v>
      </c>
      <c r="B117" s="20">
        <v>2000</v>
      </c>
      <c r="C117" s="20">
        <v>43</v>
      </c>
      <c r="D117" s="26">
        <v>44147.708333333336</v>
      </c>
      <c r="E117" s="20">
        <v>106020.000000461</v>
      </c>
      <c r="F117" s="20">
        <v>5.9</v>
      </c>
      <c r="G117" s="20">
        <v>37.1</v>
      </c>
      <c r="H117" s="20">
        <v>13.720930232558141</v>
      </c>
      <c r="I117" s="20">
        <v>1.8864365214028451E-5</v>
      </c>
      <c r="J117" s="20">
        <v>728.81355932203383</v>
      </c>
      <c r="K117" s="33" t="s">
        <v>32</v>
      </c>
    </row>
    <row r="118" spans="1:11" ht="17.25" thickBot="1">
      <c r="A118" s="32" t="s">
        <v>197</v>
      </c>
      <c r="B118" s="21">
        <v>2000</v>
      </c>
      <c r="C118" s="21">
        <v>43</v>
      </c>
      <c r="D118" s="27">
        <v>44151.375</v>
      </c>
      <c r="E118" s="21">
        <v>422820.00000025146</v>
      </c>
      <c r="F118" s="21">
        <v>5.55</v>
      </c>
      <c r="G118" s="21">
        <v>37.450000000000003</v>
      </c>
      <c r="H118" s="21">
        <v>12.906976744186046</v>
      </c>
      <c r="I118" s="21">
        <v>8.27775412704679E-6</v>
      </c>
      <c r="J118" s="21">
        <v>774.77477477477476</v>
      </c>
      <c r="K118" s="35" t="s">
        <v>32</v>
      </c>
    </row>
    <row r="119" spans="1:11" ht="17.25" thickBot="1">
      <c r="A119" s="32" t="s">
        <v>197</v>
      </c>
      <c r="B119" s="20">
        <v>2000</v>
      </c>
      <c r="C119" s="20">
        <v>43</v>
      </c>
      <c r="D119" s="26">
        <v>44152.356249999997</v>
      </c>
      <c r="E119" s="20">
        <v>507600</v>
      </c>
      <c r="F119" s="20">
        <v>5.5</v>
      </c>
      <c r="G119" s="20">
        <v>37.5</v>
      </c>
      <c r="H119" s="20">
        <v>12.790697674418606</v>
      </c>
      <c r="I119" s="20">
        <v>9.8502758077225813E-7</v>
      </c>
      <c r="J119" s="20">
        <v>781.81818181818187</v>
      </c>
      <c r="K119" s="33" t="s">
        <v>32</v>
      </c>
    </row>
    <row r="120" spans="1:11" ht="17.25" thickBot="1">
      <c r="A120" s="47" t="s">
        <v>197</v>
      </c>
      <c r="B120" s="37">
        <v>2000</v>
      </c>
      <c r="C120" s="37">
        <v>43</v>
      </c>
      <c r="D120" s="38">
        <v>44153.354166666664</v>
      </c>
      <c r="E120" s="37">
        <v>593820.00000004191</v>
      </c>
      <c r="F120" s="37">
        <v>5.5</v>
      </c>
      <c r="G120" s="37">
        <v>37.5</v>
      </c>
      <c r="H120" s="37">
        <v>12.790697674418606</v>
      </c>
      <c r="I120" s="37">
        <v>0</v>
      </c>
      <c r="J120" s="37">
        <v>781.81818181818187</v>
      </c>
      <c r="K120" s="39" t="s">
        <v>32</v>
      </c>
    </row>
    <row r="122" spans="1:11" ht="17.25" thickBot="1"/>
    <row r="123" spans="1:11" ht="17.25" thickBot="1">
      <c r="A123" s="28" t="s">
        <v>205</v>
      </c>
      <c r="B123" s="29">
        <v>2</v>
      </c>
      <c r="C123" s="5"/>
      <c r="D123" s="5"/>
      <c r="E123" s="5"/>
      <c r="F123" s="5"/>
      <c r="G123" s="5"/>
      <c r="H123" s="5"/>
      <c r="I123" s="5"/>
      <c r="J123" s="5"/>
      <c r="K123" s="6"/>
    </row>
    <row r="124" spans="1:11" ht="17.25" thickBot="1">
      <c r="A124" s="30" t="s">
        <v>206</v>
      </c>
      <c r="B124" s="23">
        <v>44146.481249999997</v>
      </c>
      <c r="K124" s="7"/>
    </row>
    <row r="125" spans="1:11" ht="17.25" thickBot="1">
      <c r="A125" s="30" t="s">
        <v>207</v>
      </c>
      <c r="B125" s="20">
        <v>200</v>
      </c>
      <c r="K125" s="7"/>
    </row>
    <row r="126" spans="1:11" ht="17.25" thickBot="1">
      <c r="A126" s="8"/>
      <c r="K126" s="7"/>
    </row>
    <row r="127" spans="1:11" ht="17.25" thickBot="1">
      <c r="A127" s="30" t="s">
        <v>151</v>
      </c>
      <c r="B127" s="20">
        <v>32.799999999999997</v>
      </c>
      <c r="K127" s="7"/>
    </row>
    <row r="128" spans="1:11" ht="17.25" thickBot="1">
      <c r="A128" s="30" t="s">
        <v>159</v>
      </c>
      <c r="B128" s="23">
        <v>589.04109589041104</v>
      </c>
      <c r="K128" s="7"/>
    </row>
    <row r="129" spans="1:11" ht="17.25" thickBot="1">
      <c r="A129" s="30" t="s">
        <v>158</v>
      </c>
      <c r="B129" s="20">
        <v>843.13725490196077</v>
      </c>
      <c r="K129" s="7"/>
    </row>
    <row r="130" spans="1:11">
      <c r="A130" s="8"/>
      <c r="K130" s="7"/>
    </row>
    <row r="131" spans="1:11" ht="17.25" thickBot="1">
      <c r="A131" s="8"/>
      <c r="K131" s="7"/>
    </row>
    <row r="132" spans="1:11" ht="17.25" thickBot="1">
      <c r="A132" s="30" t="s">
        <v>1</v>
      </c>
      <c r="B132" s="19" t="s">
        <v>147</v>
      </c>
      <c r="C132" s="19" t="s">
        <v>208</v>
      </c>
      <c r="D132" s="19" t="s">
        <v>209</v>
      </c>
      <c r="E132" s="19" t="s">
        <v>210</v>
      </c>
      <c r="F132" s="19" t="s">
        <v>211</v>
      </c>
      <c r="G132" s="19" t="s">
        <v>148</v>
      </c>
      <c r="H132" s="19" t="s">
        <v>149</v>
      </c>
      <c r="I132" s="19" t="s">
        <v>212</v>
      </c>
      <c r="J132" s="19" t="s">
        <v>213</v>
      </c>
      <c r="K132" s="31" t="s">
        <v>214</v>
      </c>
    </row>
    <row r="133" spans="1:11" ht="17.25" thickBot="1">
      <c r="A133" s="32" t="s">
        <v>198</v>
      </c>
      <c r="B133" s="20">
        <v>2000</v>
      </c>
      <c r="C133" s="20">
        <v>43</v>
      </c>
      <c r="D133" s="26">
        <v>44146.481249999997</v>
      </c>
      <c r="E133" s="20"/>
      <c r="F133" s="20">
        <v>43</v>
      </c>
      <c r="G133" s="20">
        <v>0</v>
      </c>
      <c r="H133" s="20"/>
      <c r="I133" s="20">
        <v>0</v>
      </c>
      <c r="J133" s="20">
        <v>200</v>
      </c>
      <c r="K133" s="33" t="s">
        <v>32</v>
      </c>
    </row>
    <row r="134" spans="1:11" ht="17.25" thickBot="1">
      <c r="A134" s="32" t="s">
        <v>198</v>
      </c>
      <c r="B134" s="21">
        <v>2000</v>
      </c>
      <c r="C134" s="21">
        <v>43</v>
      </c>
      <c r="D134" s="27">
        <v>44146.481944444444</v>
      </c>
      <c r="E134" s="21">
        <v>60.000000195577741</v>
      </c>
      <c r="F134" s="21">
        <v>42.6</v>
      </c>
      <c r="G134" s="21">
        <v>0.39999999999999858</v>
      </c>
      <c r="H134" s="21">
        <v>99.069767441860463</v>
      </c>
      <c r="I134" s="21">
        <v>6.6666666449357828E-2</v>
      </c>
      <c r="J134" s="21">
        <v>201.87793427230045</v>
      </c>
      <c r="K134" s="35" t="s">
        <v>32</v>
      </c>
    </row>
    <row r="135" spans="1:11" ht="17.25" thickBot="1">
      <c r="A135" s="32" t="s">
        <v>198</v>
      </c>
      <c r="B135" s="20">
        <v>2000</v>
      </c>
      <c r="C135" s="20">
        <v>43</v>
      </c>
      <c r="D135" s="26">
        <v>44146.482638888891</v>
      </c>
      <c r="E135" s="20">
        <v>120.00000039115548</v>
      </c>
      <c r="F135" s="20">
        <v>40.6</v>
      </c>
      <c r="G135" s="20">
        <v>2.3999999999999986</v>
      </c>
      <c r="H135" s="20">
        <v>94.418604651162795</v>
      </c>
      <c r="I135" s="20">
        <v>0.16666666612339517</v>
      </c>
      <c r="J135" s="20">
        <v>211.82266009852216</v>
      </c>
      <c r="K135" s="33" t="s">
        <v>32</v>
      </c>
    </row>
    <row r="136" spans="1:11" ht="17.25" thickBot="1">
      <c r="A136" s="32" t="s">
        <v>198</v>
      </c>
      <c r="B136" s="21">
        <v>2000</v>
      </c>
      <c r="C136" s="21">
        <v>43</v>
      </c>
      <c r="D136" s="27">
        <v>44146.484722222223</v>
      </c>
      <c r="E136" s="21">
        <v>300.00000034924597</v>
      </c>
      <c r="F136" s="21">
        <v>36.799999999999997</v>
      </c>
      <c r="G136" s="21">
        <v>6.2000000000000028</v>
      </c>
      <c r="H136" s="21">
        <v>85.581395348837205</v>
      </c>
      <c r="I136" s="21">
        <v>0.12666666651920741</v>
      </c>
      <c r="J136" s="21">
        <v>233.69565217391309</v>
      </c>
      <c r="K136" s="35" t="s">
        <v>32</v>
      </c>
    </row>
    <row r="137" spans="1:11" ht="17.25" thickBot="1">
      <c r="A137" s="32" t="s">
        <v>198</v>
      </c>
      <c r="B137" s="20">
        <v>2000</v>
      </c>
      <c r="C137" s="20">
        <v>43</v>
      </c>
      <c r="D137" s="26">
        <v>44146.488194444442</v>
      </c>
      <c r="E137" s="20">
        <v>600.00000006984919</v>
      </c>
      <c r="F137" s="20">
        <v>33</v>
      </c>
      <c r="G137" s="20">
        <v>10</v>
      </c>
      <c r="H137" s="20">
        <v>76.744186046511629</v>
      </c>
      <c r="I137" s="20">
        <v>6.333333332596032E-2</v>
      </c>
      <c r="J137" s="20">
        <v>260.60606060606062</v>
      </c>
      <c r="K137" s="33" t="s">
        <v>32</v>
      </c>
    </row>
    <row r="138" spans="1:11" ht="17.25" thickBot="1">
      <c r="A138" s="32" t="s">
        <v>198</v>
      </c>
      <c r="B138" s="21">
        <v>2000</v>
      </c>
      <c r="C138" s="21">
        <v>43</v>
      </c>
      <c r="D138" s="27">
        <v>44146.491666666669</v>
      </c>
      <c r="E138" s="21">
        <v>900.00000041909516</v>
      </c>
      <c r="F138" s="21">
        <v>29.75</v>
      </c>
      <c r="G138" s="21">
        <v>13.25</v>
      </c>
      <c r="H138" s="21">
        <v>69.186046511627907</v>
      </c>
      <c r="I138" s="21">
        <v>3.6111111094295566E-2</v>
      </c>
      <c r="J138" s="21">
        <v>289.07563025210084</v>
      </c>
      <c r="K138" s="35" t="s">
        <v>32</v>
      </c>
    </row>
    <row r="139" spans="1:11" ht="17.25" thickBot="1">
      <c r="A139" s="32" t="s">
        <v>198</v>
      </c>
      <c r="B139" s="20">
        <v>2000</v>
      </c>
      <c r="C139" s="20">
        <v>43</v>
      </c>
      <c r="D139" s="26">
        <v>44146.495833333334</v>
      </c>
      <c r="E139" s="20">
        <v>1260.0000003352761</v>
      </c>
      <c r="F139" s="20">
        <v>25.5</v>
      </c>
      <c r="G139" s="20">
        <v>17.5</v>
      </c>
      <c r="H139" s="20">
        <v>59.302325581395351</v>
      </c>
      <c r="I139" s="20">
        <v>3.3730158721183401E-2</v>
      </c>
      <c r="J139" s="20">
        <v>337.25490196078431</v>
      </c>
      <c r="K139" s="33" t="s">
        <v>32</v>
      </c>
    </row>
    <row r="140" spans="1:11" ht="17.25" thickBot="1">
      <c r="A140" s="32" t="s">
        <v>198</v>
      </c>
      <c r="B140" s="21">
        <v>2000</v>
      </c>
      <c r="C140" s="21">
        <v>43</v>
      </c>
      <c r="D140" s="27">
        <v>44146.502083333333</v>
      </c>
      <c r="E140" s="21">
        <v>1800.0000002095476</v>
      </c>
      <c r="F140" s="21">
        <v>21.55</v>
      </c>
      <c r="G140" s="21">
        <v>21.45</v>
      </c>
      <c r="H140" s="21">
        <v>50.116279069767444</v>
      </c>
      <c r="I140" s="21">
        <v>2.1944444441889772E-2</v>
      </c>
      <c r="J140" s="21">
        <v>399.07192575406032</v>
      </c>
      <c r="K140" s="35" t="s">
        <v>32</v>
      </c>
    </row>
    <row r="141" spans="1:11" ht="17.25" thickBot="1">
      <c r="A141" s="32" t="s">
        <v>198</v>
      </c>
      <c r="B141" s="20">
        <v>2000</v>
      </c>
      <c r="C141" s="20">
        <v>43</v>
      </c>
      <c r="D141" s="26">
        <v>44146.512499999997</v>
      </c>
      <c r="E141" s="20">
        <v>2700</v>
      </c>
      <c r="F141" s="20">
        <v>19</v>
      </c>
      <c r="G141" s="20">
        <v>24</v>
      </c>
      <c r="H141" s="20">
        <v>44.186046511627907</v>
      </c>
      <c r="I141" s="20">
        <v>9.4444444444444463E-3</v>
      </c>
      <c r="J141" s="20">
        <v>452.63157894736838</v>
      </c>
      <c r="K141" s="33" t="s">
        <v>32</v>
      </c>
    </row>
    <row r="142" spans="1:11" ht="17.25" thickBot="1">
      <c r="A142" s="32" t="s">
        <v>198</v>
      </c>
      <c r="B142" s="21">
        <v>2000</v>
      </c>
      <c r="C142" s="21">
        <v>43</v>
      </c>
      <c r="D142" s="27">
        <v>44146.522916666669</v>
      </c>
      <c r="E142" s="21">
        <v>3600.0000004190952</v>
      </c>
      <c r="F142" s="21">
        <v>17.8</v>
      </c>
      <c r="G142" s="21">
        <v>25.2</v>
      </c>
      <c r="H142" s="21">
        <v>41.395348837209305</v>
      </c>
      <c r="I142" s="21">
        <v>3.3333333329452802E-3</v>
      </c>
      <c r="J142" s="21">
        <v>483.14606741573033</v>
      </c>
      <c r="K142" s="35" t="s">
        <v>32</v>
      </c>
    </row>
    <row r="143" spans="1:11" ht="17.25" thickBot="1">
      <c r="A143" s="32" t="s">
        <v>198</v>
      </c>
      <c r="B143" s="20">
        <v>2000</v>
      </c>
      <c r="C143" s="20">
        <v>43</v>
      </c>
      <c r="D143" s="26">
        <v>44146.543749999997</v>
      </c>
      <c r="E143" s="20">
        <v>5400</v>
      </c>
      <c r="F143" s="20">
        <v>16.399999999999999</v>
      </c>
      <c r="G143" s="20">
        <v>26.6</v>
      </c>
      <c r="H143" s="20">
        <v>38.139534883720927</v>
      </c>
      <c r="I143" s="20">
        <v>2.5925925925925964E-3</v>
      </c>
      <c r="J143" s="20">
        <v>524.39024390243901</v>
      </c>
      <c r="K143" s="33" t="s">
        <v>32</v>
      </c>
    </row>
    <row r="144" spans="1:11" ht="17.25" thickBot="1">
      <c r="A144" s="32" t="s">
        <v>198</v>
      </c>
      <c r="B144" s="21">
        <v>2000</v>
      </c>
      <c r="C144" s="21">
        <v>43</v>
      </c>
      <c r="D144" s="27">
        <v>44146.564583333333</v>
      </c>
      <c r="E144" s="21">
        <v>7200.0000002095476</v>
      </c>
      <c r="F144" s="21">
        <v>15.6</v>
      </c>
      <c r="G144" s="21">
        <v>27.4</v>
      </c>
      <c r="H144" s="21">
        <v>36.279069767441854</v>
      </c>
      <c r="I144" s="21">
        <v>1.111111111078772E-3</v>
      </c>
      <c r="J144" s="21">
        <v>551.28205128205127</v>
      </c>
      <c r="K144" s="35" t="s">
        <v>32</v>
      </c>
    </row>
    <row r="145" spans="1:11" ht="17.25" thickBot="1">
      <c r="A145" s="32" t="s">
        <v>198</v>
      </c>
      <c r="B145" s="20">
        <v>2000</v>
      </c>
      <c r="C145" s="20">
        <v>43</v>
      </c>
      <c r="D145" s="26">
        <v>44146.606249999997</v>
      </c>
      <c r="E145" s="20">
        <v>10800</v>
      </c>
      <c r="F145" s="20">
        <v>14.6</v>
      </c>
      <c r="G145" s="20">
        <v>28.4</v>
      </c>
      <c r="H145" s="20">
        <v>33.95348837209302</v>
      </c>
      <c r="I145" s="20">
        <v>9.2592592592592596E-4</v>
      </c>
      <c r="J145" s="20">
        <v>589.04109589041104</v>
      </c>
      <c r="K145" s="33" t="s">
        <v>32</v>
      </c>
    </row>
    <row r="146" spans="1:11" ht="17.25" thickBot="1">
      <c r="A146" s="32" t="s">
        <v>198</v>
      </c>
      <c r="B146" s="21">
        <v>2000</v>
      </c>
      <c r="C146" s="21">
        <v>43</v>
      </c>
      <c r="D146" s="27">
        <v>44146.647916666669</v>
      </c>
      <c r="E146" s="21">
        <v>14400.000000419095</v>
      </c>
      <c r="F146" s="21">
        <v>14</v>
      </c>
      <c r="G146" s="21">
        <v>29</v>
      </c>
      <c r="H146" s="21">
        <v>32.558139534883722</v>
      </c>
      <c r="I146" s="21">
        <v>4.1666666665453984E-4</v>
      </c>
      <c r="J146" s="21">
        <v>614.28571428571433</v>
      </c>
      <c r="K146" s="35" t="s">
        <v>32</v>
      </c>
    </row>
    <row r="147" spans="1:11" ht="17.25" thickBot="1">
      <c r="A147" s="32" t="s">
        <v>198</v>
      </c>
      <c r="B147" s="20">
        <v>2000</v>
      </c>
      <c r="C147" s="20">
        <v>43</v>
      </c>
      <c r="D147" s="26">
        <v>44146.689583333333</v>
      </c>
      <c r="E147" s="20">
        <v>18000.000000209548</v>
      </c>
      <c r="F147" s="20">
        <v>13.5</v>
      </c>
      <c r="G147" s="20">
        <v>29.5</v>
      </c>
      <c r="H147" s="20">
        <v>31.395348837209301</v>
      </c>
      <c r="I147" s="20">
        <v>2.7777777777454404E-4</v>
      </c>
      <c r="J147" s="20">
        <v>637.03703703703707</v>
      </c>
      <c r="K147" s="33" t="s">
        <v>32</v>
      </c>
    </row>
    <row r="148" spans="1:11" ht="17.25" thickBot="1">
      <c r="A148" s="32" t="s">
        <v>198</v>
      </c>
      <c r="B148" s="21">
        <v>2000</v>
      </c>
      <c r="C148" s="21">
        <v>43</v>
      </c>
      <c r="D148" s="27">
        <v>44146.710416666669</v>
      </c>
      <c r="E148" s="21">
        <v>19800.000000419095</v>
      </c>
      <c r="F148" s="21">
        <v>13.3</v>
      </c>
      <c r="G148" s="21">
        <v>29.7</v>
      </c>
      <c r="H148" s="21">
        <v>30.930232558139537</v>
      </c>
      <c r="I148" s="21">
        <v>1.0101010100796262E-4</v>
      </c>
      <c r="J148" s="21">
        <v>646.61654135338335</v>
      </c>
      <c r="K148" s="35" t="s">
        <v>32</v>
      </c>
    </row>
    <row r="149" spans="1:11" ht="17.25" thickBot="1">
      <c r="A149" s="32" t="s">
        <v>198</v>
      </c>
      <c r="B149" s="20">
        <v>2000</v>
      </c>
      <c r="C149" s="20">
        <v>43</v>
      </c>
      <c r="D149" s="26">
        <v>44147.354166666664</v>
      </c>
      <c r="E149" s="20">
        <v>75420.00000004191</v>
      </c>
      <c r="F149" s="20">
        <v>11.4</v>
      </c>
      <c r="G149" s="20">
        <v>31.6</v>
      </c>
      <c r="H149" s="20">
        <v>26.511627906976742</v>
      </c>
      <c r="I149" s="20">
        <v>2.5192256695822653E-4</v>
      </c>
      <c r="J149" s="20">
        <v>754.38596491228066</v>
      </c>
      <c r="K149" s="33" t="s">
        <v>32</v>
      </c>
    </row>
    <row r="150" spans="1:11" ht="17.25" thickBot="1">
      <c r="A150" s="32" t="s">
        <v>198</v>
      </c>
      <c r="B150" s="20">
        <v>2000</v>
      </c>
      <c r="C150" s="20">
        <v>43</v>
      </c>
      <c r="D150" s="26">
        <v>44147.708333333336</v>
      </c>
      <c r="E150" s="20">
        <v>106020.000000461</v>
      </c>
      <c r="F150" s="20">
        <v>11</v>
      </c>
      <c r="G150" s="20">
        <v>32</v>
      </c>
      <c r="H150" s="20">
        <v>25.581395348837212</v>
      </c>
      <c r="I150" s="20">
        <v>3.7728730428057071E-5</v>
      </c>
      <c r="J150" s="20">
        <v>781.81818181818187</v>
      </c>
      <c r="K150" s="33" t="s">
        <v>32</v>
      </c>
    </row>
    <row r="151" spans="1:11" ht="17.25" thickBot="1">
      <c r="A151" s="55" t="s">
        <v>198</v>
      </c>
      <c r="B151" s="40">
        <v>2000</v>
      </c>
      <c r="C151" s="40">
        <v>43</v>
      </c>
      <c r="D151" s="41">
        <v>44151.375</v>
      </c>
      <c r="E151" s="40">
        <v>422820.00000025146</v>
      </c>
      <c r="F151" s="40">
        <v>10.35</v>
      </c>
      <c r="G151" s="40">
        <v>32.65</v>
      </c>
      <c r="H151" s="40">
        <v>24.069767441860463</v>
      </c>
      <c r="I151" s="40">
        <v>1.5372971950229737E-5</v>
      </c>
      <c r="J151" s="40">
        <v>830.91787439613518</v>
      </c>
      <c r="K151" s="42" t="s">
        <v>32</v>
      </c>
    </row>
    <row r="152" spans="1:11" ht="17.25" thickBot="1">
      <c r="A152" s="20" t="s">
        <v>198</v>
      </c>
      <c r="B152" s="20">
        <v>2000</v>
      </c>
      <c r="C152" s="20">
        <v>43</v>
      </c>
      <c r="D152" s="26">
        <v>44152.356249999997</v>
      </c>
      <c r="E152" s="20">
        <v>507600</v>
      </c>
      <c r="F152" s="20">
        <v>10.3</v>
      </c>
      <c r="G152" s="20">
        <v>32.700000000000003</v>
      </c>
      <c r="H152" s="20">
        <v>23.953488372093023</v>
      </c>
      <c r="I152" s="20">
        <v>9.8502758077224056E-7</v>
      </c>
      <c r="J152" s="20">
        <v>834.95145631067965</v>
      </c>
      <c r="K152" s="33" t="s">
        <v>32</v>
      </c>
    </row>
    <row r="153" spans="1:11" ht="17.25" thickBot="1">
      <c r="A153" s="48" t="s">
        <v>198</v>
      </c>
      <c r="B153" s="37">
        <v>2000</v>
      </c>
      <c r="C153" s="37">
        <v>43</v>
      </c>
      <c r="D153" s="38">
        <v>44153.354166666664</v>
      </c>
      <c r="E153" s="37">
        <v>593820.00000004191</v>
      </c>
      <c r="F153" s="37">
        <v>10.199999999999999</v>
      </c>
      <c r="G153" s="37">
        <v>32.799999999999997</v>
      </c>
      <c r="H153" s="37">
        <v>23.720930232558139</v>
      </c>
      <c r="I153" s="37">
        <v>1.6840119901652752E-6</v>
      </c>
      <c r="J153" s="37">
        <v>843.13725490196077</v>
      </c>
      <c r="K153" s="39" t="s">
        <v>32</v>
      </c>
    </row>
    <row r="155" spans="1:11" ht="17.25" thickBot="1"/>
    <row r="156" spans="1:11" ht="17.25" thickBot="1">
      <c r="A156" s="28" t="s">
        <v>205</v>
      </c>
      <c r="B156" s="29">
        <v>2</v>
      </c>
      <c r="C156" s="5"/>
      <c r="D156" s="5"/>
      <c r="E156" s="5"/>
      <c r="F156" s="5"/>
      <c r="G156" s="5"/>
      <c r="H156" s="5"/>
      <c r="I156" s="5"/>
      <c r="J156" s="5"/>
      <c r="K156" s="6"/>
    </row>
    <row r="157" spans="1:11" ht="17.25" thickBot="1">
      <c r="A157" s="30" t="s">
        <v>206</v>
      </c>
      <c r="B157" s="23">
        <v>44146.481249999997</v>
      </c>
      <c r="K157" s="7"/>
    </row>
    <row r="158" spans="1:11" ht="17.25" thickBot="1">
      <c r="A158" s="30" t="s">
        <v>207</v>
      </c>
      <c r="B158" s="20">
        <v>300</v>
      </c>
      <c r="K158" s="7"/>
    </row>
    <row r="159" spans="1:11" ht="17.25" thickBot="1">
      <c r="A159" s="8"/>
      <c r="K159" s="7"/>
    </row>
    <row r="160" spans="1:11" ht="17.25" thickBot="1">
      <c r="A160" s="30" t="s">
        <v>151</v>
      </c>
      <c r="B160" s="20">
        <v>28</v>
      </c>
      <c r="K160" s="7"/>
    </row>
    <row r="161" spans="1:11" ht="17.25" thickBot="1">
      <c r="A161" s="30" t="s">
        <v>159</v>
      </c>
      <c r="B161" s="23">
        <v>645.22613065326607</v>
      </c>
      <c r="K161" s="7"/>
    </row>
    <row r="162" spans="1:11" ht="17.25" thickBot="1">
      <c r="A162" s="30" t="s">
        <v>158</v>
      </c>
      <c r="B162" s="20">
        <v>867.56756756756761</v>
      </c>
      <c r="K162" s="7"/>
    </row>
    <row r="163" spans="1:11">
      <c r="A163" s="8"/>
      <c r="K163" s="7"/>
    </row>
    <row r="164" spans="1:11" ht="17.25" thickBot="1">
      <c r="A164" s="8"/>
      <c r="K164" s="7"/>
    </row>
    <row r="165" spans="1:11" ht="17.25" thickBot="1">
      <c r="A165" s="30" t="s">
        <v>1</v>
      </c>
      <c r="B165" s="19" t="s">
        <v>147</v>
      </c>
      <c r="C165" s="19" t="s">
        <v>208</v>
      </c>
      <c r="D165" s="19" t="s">
        <v>209</v>
      </c>
      <c r="E165" s="19" t="s">
        <v>210</v>
      </c>
      <c r="F165" s="19" t="s">
        <v>211</v>
      </c>
      <c r="G165" s="19" t="s">
        <v>148</v>
      </c>
      <c r="H165" s="19" t="s">
        <v>149</v>
      </c>
      <c r="I165" s="19" t="s">
        <v>212</v>
      </c>
      <c r="J165" s="19" t="s">
        <v>213</v>
      </c>
      <c r="K165" s="31" t="s">
        <v>214</v>
      </c>
    </row>
    <row r="166" spans="1:11" ht="17.25" thickBot="1">
      <c r="A166" s="32" t="s">
        <v>199</v>
      </c>
      <c r="B166" s="20">
        <v>1990</v>
      </c>
      <c r="C166" s="20">
        <v>42.8</v>
      </c>
      <c r="D166" s="26">
        <v>44146.481249999997</v>
      </c>
      <c r="E166" s="20"/>
      <c r="F166" s="20">
        <v>42.8</v>
      </c>
      <c r="G166" s="20">
        <v>0</v>
      </c>
      <c r="H166" s="20"/>
      <c r="I166" s="20">
        <v>0</v>
      </c>
      <c r="J166" s="20">
        <v>300</v>
      </c>
      <c r="K166" s="33" t="s">
        <v>32</v>
      </c>
    </row>
    <row r="167" spans="1:11" ht="17.25" thickBot="1">
      <c r="A167" s="32" t="s">
        <v>199</v>
      </c>
      <c r="B167" s="21">
        <v>1990</v>
      </c>
      <c r="C167" s="21">
        <v>42.8</v>
      </c>
      <c r="D167" s="27">
        <v>44146.481944444444</v>
      </c>
      <c r="E167" s="21">
        <v>60.000000195577741</v>
      </c>
      <c r="F167" s="21">
        <v>42.8</v>
      </c>
      <c r="G167" s="21">
        <v>0</v>
      </c>
      <c r="H167" s="21">
        <v>100</v>
      </c>
      <c r="I167" s="21">
        <v>0</v>
      </c>
      <c r="J167" s="21">
        <v>300</v>
      </c>
      <c r="K167" s="35" t="s">
        <v>32</v>
      </c>
    </row>
    <row r="168" spans="1:11" ht="17.25" thickBot="1">
      <c r="A168" s="32" t="s">
        <v>199</v>
      </c>
      <c r="B168" s="20">
        <v>1990</v>
      </c>
      <c r="C168" s="20">
        <v>42.8</v>
      </c>
      <c r="D168" s="26">
        <v>44146.482638888891</v>
      </c>
      <c r="E168" s="20">
        <v>120.00000039115548</v>
      </c>
      <c r="F168" s="20">
        <v>41.8</v>
      </c>
      <c r="G168" s="20">
        <v>1</v>
      </c>
      <c r="H168" s="20">
        <v>97.663551401869171</v>
      </c>
      <c r="I168" s="20">
        <v>8.3333333061697587E-2</v>
      </c>
      <c r="J168" s="20">
        <v>307.17703349282294</v>
      </c>
      <c r="K168" s="33" t="s">
        <v>32</v>
      </c>
    </row>
    <row r="169" spans="1:11" ht="17.25" thickBot="1">
      <c r="A169" s="32" t="s">
        <v>199</v>
      </c>
      <c r="B169" s="21">
        <v>1990</v>
      </c>
      <c r="C169" s="21">
        <v>42.8</v>
      </c>
      <c r="D169" s="27">
        <v>44146.484722222223</v>
      </c>
      <c r="E169" s="21">
        <v>300.00000034924597</v>
      </c>
      <c r="F169" s="21">
        <v>39.599999999999994</v>
      </c>
      <c r="G169" s="21">
        <v>3.2000000000000028</v>
      </c>
      <c r="H169" s="21">
        <v>92.52336448598129</v>
      </c>
      <c r="I169" s="21">
        <v>7.3333333247962193E-2</v>
      </c>
      <c r="J169" s="21">
        <v>324.24242424242425</v>
      </c>
      <c r="K169" s="35" t="s">
        <v>32</v>
      </c>
    </row>
    <row r="170" spans="1:11" ht="17.25" thickBot="1">
      <c r="A170" s="32" t="s">
        <v>199</v>
      </c>
      <c r="B170" s="20">
        <v>1990</v>
      </c>
      <c r="C170" s="20">
        <v>42.8</v>
      </c>
      <c r="D170" s="26">
        <v>44146.488194444442</v>
      </c>
      <c r="E170" s="20">
        <v>600.00000006984919</v>
      </c>
      <c r="F170" s="20">
        <v>38.099999999999994</v>
      </c>
      <c r="G170" s="20">
        <v>4.7000000000000028</v>
      </c>
      <c r="H170" s="20">
        <v>89.018691588785032</v>
      </c>
      <c r="I170" s="20">
        <v>2.4999999997089618E-2</v>
      </c>
      <c r="J170" s="20">
        <v>337.00787401574809</v>
      </c>
      <c r="K170" s="33" t="s">
        <v>32</v>
      </c>
    </row>
    <row r="171" spans="1:11" ht="17.25" thickBot="1">
      <c r="A171" s="32" t="s">
        <v>199</v>
      </c>
      <c r="B171" s="21">
        <v>1990</v>
      </c>
      <c r="C171" s="21">
        <v>42.8</v>
      </c>
      <c r="D171" s="27">
        <v>44146.491666666669</v>
      </c>
      <c r="E171" s="21">
        <v>900.00000041909516</v>
      </c>
      <c r="F171" s="21">
        <v>34.799999999999997</v>
      </c>
      <c r="G171" s="21">
        <v>8</v>
      </c>
      <c r="H171" s="21">
        <v>81.308411214953267</v>
      </c>
      <c r="I171" s="21">
        <v>3.6666666649592387E-2</v>
      </c>
      <c r="J171" s="21">
        <v>368.9655172413793</v>
      </c>
      <c r="K171" s="35" t="s">
        <v>32</v>
      </c>
    </row>
    <row r="172" spans="1:11" ht="17.25" thickBot="1">
      <c r="A172" s="32" t="s">
        <v>199</v>
      </c>
      <c r="B172" s="20">
        <v>1990</v>
      </c>
      <c r="C172" s="20">
        <v>42.8</v>
      </c>
      <c r="D172" s="26">
        <v>44146.495833333334</v>
      </c>
      <c r="E172" s="20">
        <v>1260.0000003352761</v>
      </c>
      <c r="F172" s="20">
        <v>31.950000000000003</v>
      </c>
      <c r="G172" s="20">
        <v>10.849999999999994</v>
      </c>
      <c r="H172" s="20">
        <v>74.649532710280383</v>
      </c>
      <c r="I172" s="20">
        <v>2.2619047613028822E-2</v>
      </c>
      <c r="J172" s="20">
        <v>401.87793427230042</v>
      </c>
      <c r="K172" s="33" t="s">
        <v>32</v>
      </c>
    </row>
    <row r="173" spans="1:11" ht="17.25" thickBot="1">
      <c r="A173" s="32" t="s">
        <v>199</v>
      </c>
      <c r="B173" s="21">
        <v>1990</v>
      </c>
      <c r="C173" s="21">
        <v>42.8</v>
      </c>
      <c r="D173" s="27">
        <v>44146.502083333333</v>
      </c>
      <c r="E173" s="21">
        <v>1800.0000002095476</v>
      </c>
      <c r="F173" s="21">
        <v>28.099999999999994</v>
      </c>
      <c r="G173" s="21">
        <v>14.700000000000003</v>
      </c>
      <c r="H173" s="21">
        <v>65.654205607476626</v>
      </c>
      <c r="I173" s="21">
        <v>2.1388888886398942E-2</v>
      </c>
      <c r="J173" s="21">
        <v>456.93950177935949</v>
      </c>
      <c r="K173" s="35" t="s">
        <v>32</v>
      </c>
    </row>
    <row r="174" spans="1:11" ht="17.25" thickBot="1">
      <c r="A174" s="32" t="s">
        <v>199</v>
      </c>
      <c r="B174" s="20">
        <v>1990</v>
      </c>
      <c r="C174" s="20">
        <v>42.8</v>
      </c>
      <c r="D174" s="26">
        <v>44146.512499999997</v>
      </c>
      <c r="E174" s="20">
        <v>2700</v>
      </c>
      <c r="F174" s="20">
        <v>24.5</v>
      </c>
      <c r="G174" s="20">
        <v>18.299999999999997</v>
      </c>
      <c r="H174" s="20">
        <v>57.242990654205613</v>
      </c>
      <c r="I174" s="20">
        <v>1.3333333333333312E-2</v>
      </c>
      <c r="J174" s="20">
        <v>524.08163265306121</v>
      </c>
      <c r="K174" s="33" t="s">
        <v>32</v>
      </c>
    </row>
    <row r="175" spans="1:11" ht="17.25" thickBot="1">
      <c r="A175" s="32" t="s">
        <v>199</v>
      </c>
      <c r="B175" s="21">
        <v>1990</v>
      </c>
      <c r="C175" s="21">
        <v>42.8</v>
      </c>
      <c r="D175" s="27">
        <v>44146.522916666669</v>
      </c>
      <c r="E175" s="21">
        <v>3600.0000004190952</v>
      </c>
      <c r="F175" s="21">
        <v>23.200000000000003</v>
      </c>
      <c r="G175" s="21">
        <v>19.599999999999994</v>
      </c>
      <c r="H175" s="21">
        <v>54.205607476635521</v>
      </c>
      <c r="I175" s="21">
        <v>3.6111111106907146E-3</v>
      </c>
      <c r="J175" s="21">
        <v>553.44827586206884</v>
      </c>
      <c r="K175" s="35" t="s">
        <v>32</v>
      </c>
    </row>
    <row r="176" spans="1:11" ht="17.25" thickBot="1">
      <c r="A176" s="32" t="s">
        <v>199</v>
      </c>
      <c r="B176" s="20">
        <v>1990</v>
      </c>
      <c r="C176" s="20">
        <v>42.8</v>
      </c>
      <c r="D176" s="26">
        <v>44146.543749999997</v>
      </c>
      <c r="E176" s="20">
        <v>5400</v>
      </c>
      <c r="F176" s="20">
        <v>21.900000000000006</v>
      </c>
      <c r="G176" s="20">
        <v>20.899999999999991</v>
      </c>
      <c r="H176" s="20">
        <v>51.168224299065436</v>
      </c>
      <c r="I176" s="20">
        <v>2.4074074074074019E-3</v>
      </c>
      <c r="J176" s="20">
        <v>586.30136986301352</v>
      </c>
      <c r="K176" s="33" t="s">
        <v>32</v>
      </c>
    </row>
    <row r="177" spans="1:11" ht="17.25" thickBot="1">
      <c r="A177" s="32" t="s">
        <v>199</v>
      </c>
      <c r="B177" s="21">
        <v>1990</v>
      </c>
      <c r="C177" s="21">
        <v>42.8</v>
      </c>
      <c r="D177" s="27">
        <v>44146.564583333333</v>
      </c>
      <c r="E177" s="21">
        <v>7200.0000002095476</v>
      </c>
      <c r="F177" s="21">
        <v>21</v>
      </c>
      <c r="G177" s="21">
        <v>21.799999999999997</v>
      </c>
      <c r="H177" s="21">
        <v>49.065420560747668</v>
      </c>
      <c r="I177" s="21">
        <v>1.2499999999636281E-3</v>
      </c>
      <c r="J177" s="21">
        <v>611.42857142857133</v>
      </c>
      <c r="K177" s="35" t="s">
        <v>32</v>
      </c>
    </row>
    <row r="178" spans="1:11" ht="17.25" thickBot="1">
      <c r="A178" s="32" t="s">
        <v>199</v>
      </c>
      <c r="B178" s="20">
        <v>1990</v>
      </c>
      <c r="C178" s="20">
        <v>42.8</v>
      </c>
      <c r="D178" s="26">
        <v>44146.606249999997</v>
      </c>
      <c r="E178" s="20">
        <v>10800</v>
      </c>
      <c r="F178" s="20">
        <v>19.900000000000006</v>
      </c>
      <c r="G178" s="20">
        <v>22.899999999999991</v>
      </c>
      <c r="H178" s="20">
        <v>46.495327102803756</v>
      </c>
      <c r="I178" s="20">
        <v>1.0185185185185132E-3</v>
      </c>
      <c r="J178" s="20">
        <v>645.22613065326607</v>
      </c>
      <c r="K178" s="33" t="s">
        <v>32</v>
      </c>
    </row>
    <row r="179" spans="1:11" ht="17.25" thickBot="1">
      <c r="A179" s="32" t="s">
        <v>199</v>
      </c>
      <c r="B179" s="21">
        <v>1990</v>
      </c>
      <c r="C179" s="21">
        <v>42.8</v>
      </c>
      <c r="D179" s="27">
        <v>44146.647916666669</v>
      </c>
      <c r="E179" s="21">
        <v>14400.000000419095</v>
      </c>
      <c r="F179" s="21">
        <v>19.299999999999997</v>
      </c>
      <c r="G179" s="21">
        <v>23.5</v>
      </c>
      <c r="H179" s="21">
        <v>45.09345794392523</v>
      </c>
      <c r="I179" s="21">
        <v>4.1666666665454602E-4</v>
      </c>
      <c r="J179" s="21">
        <v>665.2849740932644</v>
      </c>
      <c r="K179" s="35" t="s">
        <v>32</v>
      </c>
    </row>
    <row r="180" spans="1:11" ht="17.25" thickBot="1">
      <c r="A180" s="32" t="s">
        <v>199</v>
      </c>
      <c r="B180" s="20">
        <v>1990</v>
      </c>
      <c r="C180" s="20">
        <v>42.8</v>
      </c>
      <c r="D180" s="26">
        <v>44146.689583333333</v>
      </c>
      <c r="E180" s="20">
        <v>18000.000000209548</v>
      </c>
      <c r="F180" s="20">
        <v>18.799999999999997</v>
      </c>
      <c r="G180" s="20">
        <v>24</v>
      </c>
      <c r="H180" s="20">
        <v>43.925233644859809</v>
      </c>
      <c r="I180" s="20">
        <v>2.7777777777454404E-4</v>
      </c>
      <c r="J180" s="20">
        <v>682.97872340425533</v>
      </c>
      <c r="K180" s="33" t="s">
        <v>32</v>
      </c>
    </row>
    <row r="181" spans="1:11" ht="17.25" thickBot="1">
      <c r="A181" s="32" t="s">
        <v>199</v>
      </c>
      <c r="B181" s="21">
        <v>1990</v>
      </c>
      <c r="C181" s="21">
        <v>42.8</v>
      </c>
      <c r="D181" s="27">
        <v>44146.710416666669</v>
      </c>
      <c r="E181" s="21">
        <v>19800.000000419095</v>
      </c>
      <c r="F181" s="21">
        <v>18.599999999999994</v>
      </c>
      <c r="G181" s="21">
        <v>24.200000000000003</v>
      </c>
      <c r="H181" s="21">
        <v>43.457943925233636</v>
      </c>
      <c r="I181" s="21">
        <v>1.0101010100796443E-4</v>
      </c>
      <c r="J181" s="21">
        <v>690.32258064516145</v>
      </c>
      <c r="K181" s="35" t="s">
        <v>32</v>
      </c>
    </row>
    <row r="182" spans="1:11" ht="17.25" thickBot="1">
      <c r="A182" s="32" t="s">
        <v>199</v>
      </c>
      <c r="B182" s="20">
        <v>1990</v>
      </c>
      <c r="C182" s="20">
        <v>42.8</v>
      </c>
      <c r="D182" s="26">
        <v>44147.354166666664</v>
      </c>
      <c r="E182" s="20">
        <v>75420.00000004191</v>
      </c>
      <c r="F182" s="20">
        <v>16.349999999999994</v>
      </c>
      <c r="G182" s="20">
        <v>26.450000000000003</v>
      </c>
      <c r="H182" s="20">
        <v>38.200934579439242</v>
      </c>
      <c r="I182" s="20">
        <v>2.9832935560842612E-4</v>
      </c>
      <c r="J182" s="20">
        <v>785.32110091743141</v>
      </c>
      <c r="K182" s="33" t="s">
        <v>32</v>
      </c>
    </row>
    <row r="183" spans="1:11" ht="17.25" thickBot="1">
      <c r="A183" s="32" t="s">
        <v>199</v>
      </c>
      <c r="B183" s="20">
        <v>1990</v>
      </c>
      <c r="C183" s="20">
        <v>42.8</v>
      </c>
      <c r="D183" s="26">
        <v>44147.708333333336</v>
      </c>
      <c r="E183" s="20">
        <v>106020.000000461</v>
      </c>
      <c r="F183" s="20">
        <v>15.900000000000006</v>
      </c>
      <c r="G183" s="20">
        <v>26.899999999999991</v>
      </c>
      <c r="H183" s="20">
        <v>37.14953271028039</v>
      </c>
      <c r="I183" s="20">
        <v>4.2444821731563093E-5</v>
      </c>
      <c r="J183" s="20">
        <v>807.54716981132049</v>
      </c>
      <c r="K183" s="33" t="s">
        <v>32</v>
      </c>
    </row>
    <row r="184" spans="1:11" ht="17.25" thickBot="1">
      <c r="A184" s="32" t="s">
        <v>199</v>
      </c>
      <c r="B184" s="21">
        <v>1990</v>
      </c>
      <c r="C184" s="21">
        <v>42.8</v>
      </c>
      <c r="D184" s="27">
        <v>44151.375</v>
      </c>
      <c r="E184" s="21">
        <v>422820.00000025146</v>
      </c>
      <c r="F184" s="21">
        <v>14.950000000000003</v>
      </c>
      <c r="G184" s="21">
        <v>27.849999999999994</v>
      </c>
      <c r="H184" s="21">
        <v>34.929906542056081</v>
      </c>
      <c r="I184" s="21">
        <v>2.2468189773412749E-5</v>
      </c>
      <c r="J184" s="21">
        <v>858.86287625418038</v>
      </c>
      <c r="K184" s="35" t="s">
        <v>32</v>
      </c>
    </row>
    <row r="185" spans="1:11" ht="17.25" thickBot="1">
      <c r="A185" s="32" t="s">
        <v>199</v>
      </c>
      <c r="B185" s="20">
        <v>1990</v>
      </c>
      <c r="C185" s="20">
        <v>42.8</v>
      </c>
      <c r="D185" s="26">
        <v>44152.356249999997</v>
      </c>
      <c r="E185" s="20">
        <v>507600</v>
      </c>
      <c r="F185" s="20">
        <v>14.849999999999994</v>
      </c>
      <c r="G185" s="20">
        <v>27.950000000000003</v>
      </c>
      <c r="H185" s="20">
        <v>34.696261682242977</v>
      </c>
      <c r="I185" s="20">
        <v>1.9700551615446912E-6</v>
      </c>
      <c r="J185" s="20">
        <v>864.64646464646501</v>
      </c>
      <c r="K185" s="33" t="s">
        <v>32</v>
      </c>
    </row>
    <row r="186" spans="1:11" ht="17.25" thickBot="1">
      <c r="A186" s="47" t="s">
        <v>199</v>
      </c>
      <c r="B186" s="37">
        <v>1990</v>
      </c>
      <c r="C186" s="37">
        <v>42.8</v>
      </c>
      <c r="D186" s="38">
        <v>44153.354166666664</v>
      </c>
      <c r="E186" s="37">
        <v>593820.00000004191</v>
      </c>
      <c r="F186" s="37">
        <v>14.799999999999997</v>
      </c>
      <c r="G186" s="37">
        <v>28</v>
      </c>
      <c r="H186" s="37">
        <v>34.579439252336449</v>
      </c>
      <c r="I186" s="37">
        <v>8.4200599508257765E-7</v>
      </c>
      <c r="J186" s="37">
        <v>867.56756756756761</v>
      </c>
      <c r="K186" s="39" t="s">
        <v>32</v>
      </c>
    </row>
    <row r="188" spans="1:11" ht="17.25" thickBot="1"/>
    <row r="189" spans="1:11" ht="17.25" thickBot="1">
      <c r="A189" s="28" t="s">
        <v>216</v>
      </c>
      <c r="B189" s="44" t="s">
        <v>167</v>
      </c>
      <c r="C189" s="44" t="s">
        <v>168</v>
      </c>
      <c r="D189" s="44" t="s">
        <v>169</v>
      </c>
      <c r="E189" s="44" t="s">
        <v>148</v>
      </c>
      <c r="F189" s="44" t="s">
        <v>170</v>
      </c>
      <c r="G189" s="45" t="s">
        <v>171</v>
      </c>
    </row>
    <row r="190" spans="1:11" ht="17.25" thickBot="1">
      <c r="A190" s="30" t="s">
        <v>172</v>
      </c>
      <c r="B190" s="20">
        <v>300.00000034924597</v>
      </c>
      <c r="C190" s="20">
        <v>1.6279069767441861</v>
      </c>
      <c r="D190" s="20">
        <v>614.28571428571433</v>
      </c>
      <c r="E190" s="20">
        <v>42.3</v>
      </c>
      <c r="F190" s="20">
        <f>E190*10/B190</f>
        <v>1.4099999983585441</v>
      </c>
      <c r="G190" s="33">
        <v>10</v>
      </c>
    </row>
    <row r="191" spans="1:11" ht="17.25" thickBot="1">
      <c r="A191" s="30" t="s">
        <v>173</v>
      </c>
      <c r="B191" s="21">
        <v>300.00000034924597</v>
      </c>
      <c r="C191" s="21">
        <v>4.6511627906976747</v>
      </c>
      <c r="D191" s="21">
        <v>430</v>
      </c>
      <c r="E191" s="21">
        <v>41</v>
      </c>
      <c r="F191" s="21">
        <v>1.3666666650756574</v>
      </c>
      <c r="G191" s="35">
        <v>20</v>
      </c>
    </row>
    <row r="192" spans="1:11" ht="17.25" thickBot="1">
      <c r="A192" s="30" t="s">
        <v>174</v>
      </c>
      <c r="B192" s="20">
        <v>300.00000034924597</v>
      </c>
      <c r="C192" s="20">
        <v>10.465116279069768</v>
      </c>
      <c r="D192" s="20">
        <v>477.77777777777777</v>
      </c>
      <c r="E192" s="20">
        <v>38.5</v>
      </c>
      <c r="F192" s="20">
        <v>1.2833333318393367</v>
      </c>
      <c r="G192" s="33">
        <v>50</v>
      </c>
    </row>
    <row r="193" spans="1:7" ht="17.25" thickBot="1">
      <c r="A193" s="30" t="s">
        <v>175</v>
      </c>
      <c r="B193" s="21">
        <v>900.00000041909516</v>
      </c>
      <c r="C193" s="21">
        <v>34.186046511627907</v>
      </c>
      <c r="D193" s="21">
        <v>292.51700680272108</v>
      </c>
      <c r="E193" s="21">
        <v>28.3</v>
      </c>
      <c r="F193" s="21">
        <v>0.31444444429801982</v>
      </c>
      <c r="G193" s="35">
        <v>100</v>
      </c>
    </row>
    <row r="194" spans="1:7" ht="17.25" thickBot="1">
      <c r="A194" s="30" t="s">
        <v>176</v>
      </c>
      <c r="B194" s="20">
        <v>1800.0000002095476</v>
      </c>
      <c r="C194" s="20">
        <v>50.116279069767444</v>
      </c>
      <c r="D194" s="20">
        <v>399.07192575406032</v>
      </c>
      <c r="E194" s="20">
        <v>21.45</v>
      </c>
      <c r="F194" s="20">
        <v>0.11916666665279384</v>
      </c>
      <c r="G194" s="33">
        <v>200</v>
      </c>
    </row>
    <row r="195" spans="1:7" ht="17.25" thickBot="1">
      <c r="A195" s="46" t="s">
        <v>177</v>
      </c>
      <c r="B195" s="37">
        <v>2700</v>
      </c>
      <c r="C195" s="37">
        <v>57.242990654205613</v>
      </c>
      <c r="D195" s="37">
        <v>524.08163265306121</v>
      </c>
      <c r="E195" s="37">
        <v>18.299999999999997</v>
      </c>
      <c r="F195" s="37">
        <v>6.777777777777777E-2</v>
      </c>
      <c r="G195" s="39">
        <v>300</v>
      </c>
    </row>
  </sheetData>
  <phoneticPr fontId="7" type="noConversion"/>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193C2-A573-4B5D-BB27-B6D957002A27}">
  <dimension ref="A1:W48"/>
  <sheetViews>
    <sheetView workbookViewId="0">
      <selection activeCell="A2" sqref="A2:G2"/>
    </sheetView>
  </sheetViews>
  <sheetFormatPr defaultRowHeight="15"/>
  <cols>
    <col min="1" max="1" width="12.7109375" customWidth="1"/>
    <col min="2" max="2" width="10" customWidth="1"/>
    <col min="3" max="3" width="11.28515625" bestFit="1" customWidth="1"/>
    <col min="4" max="4" width="12.42578125" bestFit="1" customWidth="1"/>
    <col min="5" max="5" width="12.28515625" bestFit="1" customWidth="1"/>
    <col min="6" max="7" width="12.85546875" bestFit="1" customWidth="1"/>
    <col min="8" max="8" width="20.42578125" bestFit="1" customWidth="1"/>
  </cols>
  <sheetData>
    <row r="1" spans="1:23" ht="15" customHeight="1">
      <c r="A1" s="315" t="s">
        <v>672</v>
      </c>
      <c r="B1" s="315"/>
      <c r="C1" s="315"/>
      <c r="D1" s="315"/>
      <c r="E1" s="315"/>
      <c r="F1" s="315"/>
      <c r="G1" s="315"/>
      <c r="H1" s="255"/>
      <c r="I1" s="255"/>
      <c r="J1" s="255"/>
      <c r="K1" s="255"/>
      <c r="L1" s="255"/>
    </row>
    <row r="2" spans="1:23" s="4" customFormat="1" ht="15" customHeight="1">
      <c r="A2" s="316" t="s">
        <v>673</v>
      </c>
      <c r="B2" s="316"/>
      <c r="C2" s="316"/>
      <c r="D2" s="316"/>
      <c r="E2" s="316"/>
      <c r="F2" s="316"/>
      <c r="G2" s="316"/>
      <c r="H2" s="281"/>
      <c r="I2" s="281"/>
      <c r="J2" s="281"/>
      <c r="K2" s="281"/>
      <c r="L2" s="281"/>
      <c r="M2" s="281"/>
      <c r="N2" s="281"/>
      <c r="O2" s="281"/>
      <c r="P2" s="281"/>
      <c r="Q2" s="281"/>
      <c r="R2" s="281"/>
      <c r="S2" s="281"/>
      <c r="T2" s="281"/>
      <c r="U2" s="98"/>
      <c r="V2" s="98"/>
      <c r="W2" s="98"/>
    </row>
    <row r="3" spans="1:23" ht="15" customHeight="1" thickBot="1">
      <c r="A3" s="254" t="s">
        <v>587</v>
      </c>
      <c r="C3" s="4"/>
      <c r="E3" s="4"/>
      <c r="F3" s="4"/>
      <c r="G3" s="4"/>
      <c r="H3" s="4"/>
      <c r="K3" s="320" t="s">
        <v>597</v>
      </c>
      <c r="L3" s="320"/>
      <c r="M3" s="320"/>
      <c r="N3" s="320"/>
      <c r="O3" s="320"/>
      <c r="P3" s="320"/>
      <c r="Q3" s="320"/>
    </row>
    <row r="4" spans="1:23" ht="15.75" thickBot="1">
      <c r="A4" s="97" t="s">
        <v>217</v>
      </c>
      <c r="B4" s="97" t="s">
        <v>1</v>
      </c>
      <c r="C4" s="97" t="s">
        <v>25</v>
      </c>
      <c r="D4" s="97" t="s">
        <v>2</v>
      </c>
      <c r="E4" s="97" t="s">
        <v>3</v>
      </c>
      <c r="F4" s="97" t="s">
        <v>4</v>
      </c>
      <c r="G4" s="97" t="s">
        <v>5</v>
      </c>
      <c r="H4" s="97" t="s">
        <v>134</v>
      </c>
    </row>
    <row r="5" spans="1:23" ht="15.75" thickBot="1">
      <c r="A5" s="103" t="s">
        <v>101</v>
      </c>
      <c r="B5" s="103" t="s">
        <v>19</v>
      </c>
      <c r="C5" s="103" t="s">
        <v>32</v>
      </c>
      <c r="D5" s="104">
        <v>51.348300000000002</v>
      </c>
      <c r="E5" s="104">
        <v>3.8849999999999998</v>
      </c>
      <c r="F5" s="105">
        <v>50408.457620000001</v>
      </c>
      <c r="G5" s="105">
        <v>374292.65580000001</v>
      </c>
      <c r="H5" s="105">
        <v>-53.196143739999997</v>
      </c>
    </row>
    <row r="6" spans="1:23" ht="15.75" thickBot="1">
      <c r="A6" s="106" t="s">
        <v>101</v>
      </c>
      <c r="B6" s="106" t="s">
        <v>12</v>
      </c>
      <c r="C6" s="106" t="s">
        <v>32</v>
      </c>
      <c r="D6" s="107">
        <v>51.351999999999997</v>
      </c>
      <c r="E6" s="107">
        <v>4.1109999999999998</v>
      </c>
      <c r="F6" s="108">
        <v>66073.736199999999</v>
      </c>
      <c r="G6" s="108">
        <v>374470.0626</v>
      </c>
      <c r="H6" s="108">
        <v>-15.972002570000001</v>
      </c>
    </row>
    <row r="7" spans="1:23" ht="15.75" thickBot="1">
      <c r="A7" s="103" t="s">
        <v>101</v>
      </c>
      <c r="B7" s="103" t="s">
        <v>133</v>
      </c>
      <c r="C7" s="103" t="s">
        <v>32</v>
      </c>
      <c r="D7" s="104">
        <v>51.348700000000001</v>
      </c>
      <c r="E7" s="104">
        <v>3.8849999999999998</v>
      </c>
      <c r="F7" s="105">
        <v>50410.171369999996</v>
      </c>
      <c r="G7" s="105">
        <v>374321.1385</v>
      </c>
      <c r="H7" s="105">
        <v>-96.394698550000001</v>
      </c>
    </row>
    <row r="8" spans="1:23" ht="15.75" thickBot="1">
      <c r="A8" s="106" t="s">
        <v>101</v>
      </c>
      <c r="B8" s="106" t="s">
        <v>14</v>
      </c>
      <c r="C8" s="106" t="s">
        <v>32</v>
      </c>
      <c r="D8" s="107">
        <v>51.396999999999998</v>
      </c>
      <c r="E8" s="107">
        <v>3.8730000000000002</v>
      </c>
      <c r="F8" s="108">
        <v>49626.29</v>
      </c>
      <c r="G8" s="108">
        <v>379743.44</v>
      </c>
      <c r="H8" s="108">
        <v>186.04037600000001</v>
      </c>
      <c r="S8" s="280"/>
    </row>
    <row r="9" spans="1:23" ht="15.75" thickBot="1">
      <c r="A9" s="103" t="s">
        <v>101</v>
      </c>
      <c r="B9" s="103" t="s">
        <v>102</v>
      </c>
      <c r="C9" s="103">
        <v>591</v>
      </c>
      <c r="D9" s="104" t="s">
        <v>32</v>
      </c>
      <c r="E9" s="104" t="s">
        <v>32</v>
      </c>
      <c r="F9" s="105">
        <v>73295.83</v>
      </c>
      <c r="G9" s="105">
        <v>376109.6</v>
      </c>
      <c r="H9" s="105">
        <v>-129.27916999999999</v>
      </c>
    </row>
    <row r="10" spans="1:23" ht="15.75" thickBot="1">
      <c r="A10" s="106" t="s">
        <v>101</v>
      </c>
      <c r="B10" s="106" t="s">
        <v>22</v>
      </c>
      <c r="C10" s="106">
        <v>123</v>
      </c>
      <c r="D10" s="107" t="s">
        <v>32</v>
      </c>
      <c r="E10" s="107" t="s">
        <v>32</v>
      </c>
      <c r="F10" s="108">
        <v>72205.55</v>
      </c>
      <c r="G10" s="108">
        <v>379845.5</v>
      </c>
      <c r="H10" s="108">
        <v>-167.00006250000001</v>
      </c>
    </row>
    <row r="11" spans="1:23" ht="15.75" thickBot="1">
      <c r="A11" s="103" t="s">
        <v>103</v>
      </c>
      <c r="B11" s="103" t="s">
        <v>6</v>
      </c>
      <c r="C11" s="103" t="s">
        <v>32</v>
      </c>
      <c r="D11" s="104">
        <v>53.43347</v>
      </c>
      <c r="E11" s="104">
        <v>6.5824100000000003</v>
      </c>
      <c r="F11" s="104">
        <v>234436.41</v>
      </c>
      <c r="G11" s="104">
        <v>605905.14</v>
      </c>
      <c r="H11" s="104" t="s">
        <v>32</v>
      </c>
    </row>
    <row r="12" spans="1:23" ht="15.75" thickBot="1">
      <c r="A12" s="106" t="s">
        <v>101</v>
      </c>
      <c r="B12" s="106" t="s">
        <v>17</v>
      </c>
      <c r="C12" s="106" t="s">
        <v>32</v>
      </c>
      <c r="D12" s="107">
        <v>51.390999999999998</v>
      </c>
      <c r="E12" s="107">
        <v>3.8570000000000002</v>
      </c>
      <c r="F12" s="108">
        <v>48501.331250000003</v>
      </c>
      <c r="G12" s="108">
        <v>379065.14870000002</v>
      </c>
      <c r="H12" s="108">
        <v>194.5148682</v>
      </c>
    </row>
    <row r="13" spans="1:23" ht="15.75" thickBot="1">
      <c r="A13" s="103" t="s">
        <v>101</v>
      </c>
      <c r="B13" s="103" t="s">
        <v>16</v>
      </c>
      <c r="C13" s="103" t="s">
        <v>32</v>
      </c>
      <c r="D13" s="104">
        <v>51.390999999999998</v>
      </c>
      <c r="E13" s="104">
        <v>3.8570000000000002</v>
      </c>
      <c r="F13" s="105">
        <v>48502.125010000003</v>
      </c>
      <c r="G13" s="105">
        <v>379095.3112</v>
      </c>
      <c r="H13" s="105">
        <v>200.675873</v>
      </c>
    </row>
    <row r="14" spans="1:23" ht="15.75" thickBot="1">
      <c r="A14" s="106" t="s">
        <v>103</v>
      </c>
      <c r="B14" s="106" t="s">
        <v>7</v>
      </c>
      <c r="C14" s="106" t="s">
        <v>32</v>
      </c>
      <c r="D14" s="107">
        <v>53.435319999999997</v>
      </c>
      <c r="E14" s="107">
        <v>6.5817399999999999</v>
      </c>
      <c r="F14" s="107">
        <v>234389.05</v>
      </c>
      <c r="G14" s="107">
        <v>606110.14</v>
      </c>
      <c r="H14" s="107" t="s">
        <v>32</v>
      </c>
    </row>
    <row r="15" spans="1:23" ht="15.75" thickBot="1">
      <c r="A15" s="103" t="s">
        <v>101</v>
      </c>
      <c r="B15" s="103" t="s">
        <v>21</v>
      </c>
      <c r="C15" s="103">
        <v>111</v>
      </c>
      <c r="D15" s="104" t="s">
        <v>32</v>
      </c>
      <c r="E15" s="104" t="s">
        <v>32</v>
      </c>
      <c r="F15" s="105">
        <v>75194.69</v>
      </c>
      <c r="G15" s="105">
        <v>377811.85</v>
      </c>
      <c r="H15" s="105">
        <v>88.061000000000007</v>
      </c>
    </row>
    <row r="16" spans="1:23" ht="15.75" thickBot="1">
      <c r="A16" s="106" t="s">
        <v>101</v>
      </c>
      <c r="B16" s="106" t="s">
        <v>23</v>
      </c>
      <c r="C16" s="106">
        <v>401</v>
      </c>
      <c r="D16" s="107" t="s">
        <v>32</v>
      </c>
      <c r="E16" s="107" t="s">
        <v>32</v>
      </c>
      <c r="F16" s="108">
        <v>64680.81</v>
      </c>
      <c r="G16" s="108">
        <v>380441.59</v>
      </c>
      <c r="H16" s="108">
        <v>140.86150000000001</v>
      </c>
    </row>
    <row r="17" spans="1:8" ht="15.75" thickBot="1">
      <c r="A17" s="103" t="s">
        <v>101</v>
      </c>
      <c r="B17" s="103" t="s">
        <v>24</v>
      </c>
      <c r="C17" s="103">
        <v>781</v>
      </c>
      <c r="D17" s="104" t="s">
        <v>32</v>
      </c>
      <c r="E17" s="104" t="s">
        <v>32</v>
      </c>
      <c r="F17" s="105">
        <v>38319</v>
      </c>
      <c r="G17" s="105">
        <v>375676</v>
      </c>
      <c r="H17" s="105">
        <v>-57.25</v>
      </c>
    </row>
    <row r="18" spans="1:8" ht="15.75" thickBot="1">
      <c r="A18" s="106" t="s">
        <v>101</v>
      </c>
      <c r="B18" s="106" t="s">
        <v>11</v>
      </c>
      <c r="C18" s="106">
        <v>551</v>
      </c>
      <c r="D18" s="107">
        <v>51.366</v>
      </c>
      <c r="E18" s="107">
        <v>4.0510000000000002</v>
      </c>
      <c r="F18" s="108">
        <v>61882.42</v>
      </c>
      <c r="G18" s="108">
        <v>376296.73</v>
      </c>
      <c r="H18" s="108">
        <v>171.96950000000001</v>
      </c>
    </row>
    <row r="19" spans="1:8" ht="15.75" thickBot="1">
      <c r="A19" s="103" t="s">
        <v>103</v>
      </c>
      <c r="B19" s="103" t="s">
        <v>8</v>
      </c>
      <c r="C19" s="103" t="s">
        <v>32</v>
      </c>
      <c r="D19" s="104">
        <v>53.438000000000002</v>
      </c>
      <c r="E19" s="104">
        <v>6.5810000000000004</v>
      </c>
      <c r="F19" s="104">
        <v>234334.61</v>
      </c>
      <c r="G19" s="104">
        <v>606407.9</v>
      </c>
      <c r="H19" s="104" t="s">
        <v>32</v>
      </c>
    </row>
    <row r="20" spans="1:8" ht="15.75" thickBot="1">
      <c r="A20" s="106" t="s">
        <v>103</v>
      </c>
      <c r="B20" s="106" t="s">
        <v>9</v>
      </c>
      <c r="C20" s="106" t="s">
        <v>32</v>
      </c>
      <c r="D20" s="107">
        <v>53.441000000000003</v>
      </c>
      <c r="E20" s="107">
        <v>6.58</v>
      </c>
      <c r="F20" s="107">
        <v>234262.62</v>
      </c>
      <c r="G20" s="107">
        <v>606740.66</v>
      </c>
      <c r="H20" s="107" t="s">
        <v>32</v>
      </c>
    </row>
    <row r="21" spans="1:8" ht="15.75" thickBot="1">
      <c r="A21" s="103" t="s">
        <v>101</v>
      </c>
      <c r="B21" s="103" t="s">
        <v>20</v>
      </c>
      <c r="C21" s="103">
        <v>411</v>
      </c>
      <c r="D21" s="104" t="s">
        <v>32</v>
      </c>
      <c r="E21" s="103" t="s">
        <v>32</v>
      </c>
      <c r="F21" s="105">
        <v>55657.61</v>
      </c>
      <c r="G21" s="105">
        <v>377079</v>
      </c>
      <c r="H21" s="105">
        <v>31.823725</v>
      </c>
    </row>
    <row r="22" spans="1:8" ht="15.75" thickBot="1">
      <c r="A22" s="106" t="s">
        <v>101</v>
      </c>
      <c r="B22" s="106" t="s">
        <v>224</v>
      </c>
      <c r="C22" s="106"/>
      <c r="D22" s="107" t="s">
        <v>607</v>
      </c>
      <c r="E22" s="107" t="s">
        <v>608</v>
      </c>
      <c r="F22" s="108"/>
      <c r="G22" s="108"/>
      <c r="H22" s="108"/>
    </row>
    <row r="23" spans="1:8" ht="15.75" thickBot="1">
      <c r="A23" s="103" t="s">
        <v>101</v>
      </c>
      <c r="B23" s="103" t="s">
        <v>223</v>
      </c>
      <c r="C23" s="103"/>
      <c r="D23" s="104" t="s">
        <v>604</v>
      </c>
      <c r="E23" s="104" t="s">
        <v>603</v>
      </c>
      <c r="F23" s="105"/>
      <c r="G23" s="105"/>
      <c r="H23" s="105"/>
    </row>
    <row r="24" spans="1:8" ht="15.75" thickBot="1">
      <c r="A24" s="106" t="s">
        <v>101</v>
      </c>
      <c r="B24" s="106" t="s">
        <v>226</v>
      </c>
      <c r="C24" s="106"/>
      <c r="D24" s="107" t="s">
        <v>606</v>
      </c>
      <c r="E24" s="107" t="s">
        <v>605</v>
      </c>
      <c r="F24" s="107"/>
      <c r="G24" s="107"/>
      <c r="H24" s="107"/>
    </row>
    <row r="25" spans="1:8" ht="15.75" thickBot="1">
      <c r="A25" s="103" t="s">
        <v>101</v>
      </c>
      <c r="B25" s="103" t="s">
        <v>234</v>
      </c>
      <c r="C25" s="103"/>
      <c r="D25" s="263" t="s">
        <v>32</v>
      </c>
      <c r="E25" s="263" t="s">
        <v>32</v>
      </c>
      <c r="F25" s="105"/>
      <c r="G25" s="105"/>
      <c r="H25" s="105"/>
    </row>
    <row r="26" spans="1:8" ht="15.75" thickBot="1">
      <c r="A26" s="106" t="s">
        <v>221</v>
      </c>
      <c r="B26" s="106" t="s">
        <v>222</v>
      </c>
      <c r="C26" s="106"/>
      <c r="D26" s="107" t="s">
        <v>610</v>
      </c>
      <c r="E26" s="107" t="s">
        <v>609</v>
      </c>
      <c r="F26" s="108"/>
      <c r="G26" s="108"/>
      <c r="H26" s="108"/>
    </row>
    <row r="27" spans="1:8" ht="15.75" thickBot="1">
      <c r="A27" s="103" t="s">
        <v>221</v>
      </c>
      <c r="B27" s="103" t="s">
        <v>225</v>
      </c>
      <c r="C27" s="103"/>
      <c r="D27" s="263" t="s">
        <v>32</v>
      </c>
      <c r="E27" s="263" t="s">
        <v>32</v>
      </c>
      <c r="F27" s="105"/>
      <c r="G27" s="105"/>
      <c r="H27" s="105"/>
    </row>
    <row r="28" spans="1:8" ht="15.75" thickBot="1">
      <c r="A28" s="106" t="s">
        <v>221</v>
      </c>
      <c r="B28" s="106" t="s">
        <v>227</v>
      </c>
      <c r="C28" s="106"/>
      <c r="D28" s="264" t="s">
        <v>32</v>
      </c>
      <c r="E28" s="264" t="s">
        <v>32</v>
      </c>
      <c r="F28" s="108"/>
      <c r="G28" s="108"/>
      <c r="H28" s="108"/>
    </row>
    <row r="29" spans="1:8" ht="15.75" thickBot="1">
      <c r="A29" s="103" t="s">
        <v>221</v>
      </c>
      <c r="B29" s="103" t="s">
        <v>218</v>
      </c>
      <c r="C29" s="103"/>
      <c r="D29" s="104" t="s">
        <v>612</v>
      </c>
      <c r="E29" s="104" t="s">
        <v>611</v>
      </c>
      <c r="F29" s="104"/>
      <c r="G29" s="104"/>
      <c r="H29" s="104"/>
    </row>
    <row r="30" spans="1:8" ht="17.45" customHeight="1" thickBot="1">
      <c r="A30" s="106" t="s">
        <v>286</v>
      </c>
      <c r="B30" s="107" t="s">
        <v>231</v>
      </c>
      <c r="C30" s="321" t="s">
        <v>475</v>
      </c>
      <c r="D30" s="322"/>
      <c r="E30" s="322"/>
      <c r="F30" s="322"/>
      <c r="G30" s="322"/>
      <c r="H30" s="323"/>
    </row>
    <row r="31" spans="1:8" ht="17.45" customHeight="1" thickBot="1">
      <c r="A31" s="103" t="s">
        <v>286</v>
      </c>
      <c r="B31" s="103" t="s">
        <v>219</v>
      </c>
      <c r="C31" s="317" t="s">
        <v>475</v>
      </c>
      <c r="D31" s="318"/>
      <c r="E31" s="318"/>
      <c r="F31" s="318"/>
      <c r="G31" s="318"/>
      <c r="H31" s="319"/>
    </row>
    <row r="32" spans="1:8" ht="17.45" customHeight="1" thickBot="1">
      <c r="A32" s="106" t="s">
        <v>286</v>
      </c>
      <c r="B32" s="106" t="s">
        <v>247</v>
      </c>
      <c r="C32" s="321" t="s">
        <v>475</v>
      </c>
      <c r="D32" s="322"/>
      <c r="E32" s="322"/>
      <c r="F32" s="322"/>
      <c r="G32" s="322"/>
      <c r="H32" s="323"/>
    </row>
    <row r="33" spans="1:21" ht="17.45" customHeight="1" thickBot="1">
      <c r="A33" s="103" t="s">
        <v>286</v>
      </c>
      <c r="B33" s="103" t="s">
        <v>220</v>
      </c>
      <c r="C33" s="317" t="s">
        <v>475</v>
      </c>
      <c r="D33" s="318"/>
      <c r="E33" s="318"/>
      <c r="F33" s="318"/>
      <c r="G33" s="318"/>
      <c r="H33" s="319"/>
    </row>
    <row r="47" spans="1:21">
      <c r="K47" s="1"/>
    </row>
    <row r="48" spans="1:21">
      <c r="K48" s="2" t="s">
        <v>598</v>
      </c>
      <c r="U48" s="2" t="s">
        <v>599</v>
      </c>
    </row>
  </sheetData>
  <mergeCells count="7">
    <mergeCell ref="A1:G1"/>
    <mergeCell ref="A2:G2"/>
    <mergeCell ref="C33:H33"/>
    <mergeCell ref="K3:Q3"/>
    <mergeCell ref="C30:H30"/>
    <mergeCell ref="C31:H31"/>
    <mergeCell ref="C32:H32"/>
  </mergeCells>
  <hyperlinks>
    <hyperlink ref="A2" r:id="rId1" display="https://publicwiki.deltares.nl/download/attachments/226296305/11204950_TKI-MUSA_Laboratory_Experiments_Phase1AB_final_nosignatures.pdf?version=1&amp;modificationDate=1706280967043&amp;api=v2" xr:uid="{FCA659E5-6BBE-4C54-A57D-78334CEF0532}"/>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720E6-6D5D-4EB1-9F49-294D1401CEC5}">
  <dimension ref="A1:AN138"/>
  <sheetViews>
    <sheetView topLeftCell="D65" zoomScaleNormal="100" workbookViewId="0">
      <selection activeCell="Y27" sqref="Y27"/>
    </sheetView>
  </sheetViews>
  <sheetFormatPr defaultColWidth="9.140625" defaultRowHeight="16.5"/>
  <cols>
    <col min="1" max="1" width="16.140625" style="4" bestFit="1" customWidth="1"/>
    <col min="2" max="2" width="12.7109375" style="4" bestFit="1" customWidth="1"/>
    <col min="3" max="3" width="9.140625" style="4"/>
    <col min="4" max="4" width="10.42578125" style="4" customWidth="1"/>
    <col min="5" max="5" width="10.28515625" style="4" customWidth="1"/>
    <col min="6" max="7" width="12.140625" style="4" bestFit="1" customWidth="1"/>
    <col min="8" max="8" width="12.140625" style="4" customWidth="1"/>
    <col min="9" max="9" width="5.7109375" style="4" customWidth="1"/>
    <col min="10" max="10" width="7.7109375" style="4" hidden="1" customWidth="1"/>
    <col min="11" max="11" width="11.28515625" style="4" customWidth="1"/>
    <col min="12" max="12" width="12.28515625" style="4" customWidth="1"/>
    <col min="13" max="13" width="14" style="4" customWidth="1"/>
    <col min="14" max="14" width="13.7109375" style="4" bestFit="1" customWidth="1"/>
    <col min="15" max="15" width="4.85546875" style="4" bestFit="1" customWidth="1"/>
    <col min="16" max="16" width="14.28515625" style="4" bestFit="1" customWidth="1"/>
    <col min="17" max="17" width="13.7109375" style="4" bestFit="1" customWidth="1"/>
    <col min="18" max="18" width="4.85546875" style="4" bestFit="1" customWidth="1"/>
    <col min="19" max="19" width="14.28515625" style="4" bestFit="1" customWidth="1"/>
    <col min="20" max="20" width="13.7109375" style="4" bestFit="1" customWidth="1"/>
    <col min="21" max="21" width="4.85546875" style="4" bestFit="1" customWidth="1"/>
    <col min="22" max="22" width="14.28515625" style="4" bestFit="1" customWidth="1"/>
    <col min="23" max="23" width="13.7109375" style="4" bestFit="1" customWidth="1"/>
    <col min="24" max="24" width="4.85546875" style="4" bestFit="1" customWidth="1"/>
    <col min="25" max="25" width="14.28515625" style="4" bestFit="1" customWidth="1"/>
    <col min="26" max="26" width="13.7109375" style="4" bestFit="1" customWidth="1"/>
    <col min="27" max="27" width="14.28515625" bestFit="1" customWidth="1"/>
    <col min="28" max="28" width="13.7109375" bestFit="1" customWidth="1"/>
    <col min="29" max="29" width="6.7109375" customWidth="1"/>
    <col min="30" max="30" width="14.28515625" bestFit="1" customWidth="1"/>
    <col min="31" max="31" width="13.7109375" bestFit="1" customWidth="1"/>
    <col min="32" max="32" width="8.5703125" customWidth="1"/>
    <col min="33" max="33" width="14.28515625" bestFit="1" customWidth="1"/>
    <col min="34" max="34" width="13.7109375" bestFit="1" customWidth="1"/>
    <col min="35" max="36" width="16.7109375" customWidth="1"/>
    <col min="37" max="37" width="6.85546875" customWidth="1"/>
    <col min="38" max="39" width="16.7109375" customWidth="1"/>
    <col min="40" max="40" width="6.85546875" customWidth="1"/>
    <col min="41" max="41" width="14.28515625" bestFit="1" customWidth="1"/>
    <col min="42" max="42" width="13.7109375" bestFit="1" customWidth="1"/>
  </cols>
  <sheetData>
    <row r="1" spans="1:26" s="4" customFormat="1" ht="16.149999999999999" customHeight="1">
      <c r="A1" s="315" t="s">
        <v>703</v>
      </c>
      <c r="B1" s="315"/>
      <c r="C1" s="315"/>
      <c r="D1" s="315"/>
      <c r="E1" s="315"/>
      <c r="F1" s="315"/>
      <c r="G1" s="315"/>
      <c r="H1" s="315"/>
      <c r="I1" s="315"/>
      <c r="J1" s="315"/>
      <c r="K1" s="315"/>
      <c r="L1" s="315"/>
      <c r="M1" s="315"/>
      <c r="N1" s="315"/>
      <c r="O1" s="315"/>
      <c r="P1" s="315"/>
      <c r="Q1" s="315"/>
      <c r="R1" s="315"/>
      <c r="S1" s="315"/>
      <c r="T1" s="315"/>
      <c r="U1" s="315"/>
      <c r="V1" s="315"/>
      <c r="W1" s="315"/>
      <c r="X1" s="315"/>
    </row>
    <row r="2" spans="1:26" s="4" customFormat="1" ht="16.149999999999999" customHeight="1">
      <c r="A2" s="315" t="s">
        <v>704</v>
      </c>
      <c r="B2" s="315"/>
      <c r="C2" s="315"/>
      <c r="D2" s="315"/>
      <c r="E2" s="315"/>
      <c r="F2" s="315"/>
      <c r="G2" s="315"/>
      <c r="H2" s="315"/>
      <c r="I2" s="315"/>
      <c r="J2" s="315"/>
      <c r="K2" s="315"/>
      <c r="L2" s="315"/>
      <c r="M2" s="315"/>
      <c r="N2" s="315"/>
      <c r="O2" s="315"/>
      <c r="P2" s="315"/>
      <c r="Q2" s="315"/>
      <c r="R2" s="315"/>
      <c r="S2" s="315"/>
      <c r="T2" s="315"/>
      <c r="U2" s="315"/>
      <c r="V2" s="98"/>
      <c r="W2" s="98"/>
      <c r="X2" s="98"/>
    </row>
    <row r="3" spans="1:26" s="4" customFormat="1" ht="16.149999999999999" customHeight="1">
      <c r="A3" s="316" t="s">
        <v>677</v>
      </c>
      <c r="B3" s="316"/>
      <c r="C3" s="316"/>
      <c r="D3" s="316"/>
      <c r="E3" s="316"/>
      <c r="F3" s="316"/>
      <c r="G3" s="316"/>
      <c r="H3" s="316"/>
      <c r="I3" s="316"/>
      <c r="J3" s="316"/>
      <c r="K3" s="316"/>
      <c r="L3" s="316"/>
      <c r="M3" s="316"/>
      <c r="N3" s="316"/>
      <c r="O3" s="316"/>
      <c r="P3" s="316"/>
      <c r="Q3" s="316"/>
      <c r="R3" s="316"/>
      <c r="S3" s="316"/>
      <c r="T3" s="316"/>
      <c r="U3" s="316"/>
      <c r="V3" s="98"/>
      <c r="W3" s="98"/>
      <c r="X3" s="98"/>
    </row>
    <row r="4" spans="1:26" s="4" customFormat="1" ht="16.899999999999999" customHeight="1" thickBot="1">
      <c r="A4" s="254" t="s">
        <v>588</v>
      </c>
      <c r="B4" s="96"/>
      <c r="C4" s="96"/>
      <c r="D4" s="96"/>
      <c r="E4" s="96"/>
      <c r="F4" s="96"/>
      <c r="G4" s="96"/>
      <c r="H4" s="96"/>
      <c r="I4" s="96"/>
      <c r="J4" s="96"/>
      <c r="K4" s="254" t="s">
        <v>600</v>
      </c>
      <c r="Q4" s="96"/>
      <c r="R4" s="96"/>
      <c r="S4"/>
      <c r="T4" s="98"/>
      <c r="U4" s="98"/>
      <c r="V4" s="98"/>
      <c r="W4" s="98"/>
      <c r="X4" s="98"/>
    </row>
    <row r="5" spans="1:26" s="4" customFormat="1" ht="30.6" customHeight="1" thickBot="1">
      <c r="A5" s="306" t="s">
        <v>0</v>
      </c>
      <c r="B5" s="306" t="s">
        <v>1</v>
      </c>
      <c r="C5" s="306" t="s">
        <v>25</v>
      </c>
      <c r="D5" s="12" t="s">
        <v>26</v>
      </c>
      <c r="E5" s="12" t="s">
        <v>27</v>
      </c>
      <c r="F5" s="12" t="s">
        <v>28</v>
      </c>
      <c r="G5" s="12" t="s">
        <v>117</v>
      </c>
      <c r="H5" s="12" t="s">
        <v>118</v>
      </c>
      <c r="I5" s="9"/>
      <c r="J5" s="9"/>
      <c r="K5" s="324" t="s">
        <v>1</v>
      </c>
      <c r="L5" s="329" t="s">
        <v>476</v>
      </c>
      <c r="M5" s="330"/>
      <c r="N5" s="331"/>
      <c r="O5" s="332" t="s">
        <v>135</v>
      </c>
      <c r="P5" s="333"/>
      <c r="Q5" s="334"/>
      <c r="R5" s="335" t="s">
        <v>136</v>
      </c>
      <c r="S5" s="330"/>
      <c r="T5" s="331"/>
      <c r="U5" s="335" t="s">
        <v>137</v>
      </c>
      <c r="V5" s="330"/>
      <c r="W5" s="331"/>
      <c r="X5" s="336" t="s">
        <v>138</v>
      </c>
      <c r="Y5" s="337"/>
      <c r="Z5" s="337"/>
    </row>
    <row r="6" spans="1:26" s="4" customFormat="1" ht="15" customHeight="1" thickBot="1">
      <c r="A6" s="306"/>
      <c r="B6" s="306"/>
      <c r="C6" s="306"/>
      <c r="D6" s="119" t="s">
        <v>480</v>
      </c>
      <c r="E6" s="119" t="s">
        <v>480</v>
      </c>
      <c r="F6" s="119" t="s">
        <v>29</v>
      </c>
      <c r="G6" s="119" t="s">
        <v>29</v>
      </c>
      <c r="H6" s="119" t="s">
        <v>29</v>
      </c>
      <c r="I6" s="9"/>
      <c r="J6" s="9"/>
      <c r="K6" s="325"/>
      <c r="L6" s="12" t="s">
        <v>28</v>
      </c>
      <c r="M6" s="189" t="s">
        <v>26</v>
      </c>
      <c r="N6" s="12" t="s">
        <v>27</v>
      </c>
      <c r="O6" s="12" t="s">
        <v>28</v>
      </c>
      <c r="P6" s="12" t="s">
        <v>26</v>
      </c>
      <c r="Q6" s="12" t="s">
        <v>27</v>
      </c>
      <c r="R6" s="12" t="s">
        <v>28</v>
      </c>
      <c r="S6" s="12" t="s">
        <v>26</v>
      </c>
      <c r="T6" s="12" t="s">
        <v>27</v>
      </c>
      <c r="U6" s="12" t="s">
        <v>28</v>
      </c>
      <c r="V6" s="12" t="s">
        <v>26</v>
      </c>
      <c r="W6" s="12" t="s">
        <v>27</v>
      </c>
      <c r="X6" s="12" t="s">
        <v>28</v>
      </c>
      <c r="Y6" s="12" t="s">
        <v>26</v>
      </c>
      <c r="Z6" s="12" t="s">
        <v>27</v>
      </c>
    </row>
    <row r="7" spans="1:26" s="4" customFormat="1" ht="15" customHeight="1" thickBot="1">
      <c r="A7" s="327" t="s">
        <v>30</v>
      </c>
      <c r="B7" s="13" t="s">
        <v>31</v>
      </c>
      <c r="C7" s="14" t="s">
        <v>32</v>
      </c>
      <c r="D7" s="14">
        <v>1275</v>
      </c>
      <c r="E7" s="14">
        <v>435</v>
      </c>
      <c r="F7" s="87">
        <v>12</v>
      </c>
      <c r="G7" s="87">
        <v>88</v>
      </c>
      <c r="H7" s="87">
        <v>51</v>
      </c>
      <c r="I7" s="98"/>
      <c r="J7" s="99">
        <f>F7</f>
        <v>12</v>
      </c>
      <c r="K7" s="326"/>
      <c r="L7" s="119" t="s">
        <v>29</v>
      </c>
      <c r="M7" s="119" t="s">
        <v>480</v>
      </c>
      <c r="N7" s="119" t="s">
        <v>480</v>
      </c>
      <c r="O7" s="119" t="s">
        <v>29</v>
      </c>
      <c r="P7" s="119" t="s">
        <v>480</v>
      </c>
      <c r="Q7" s="119" t="s">
        <v>480</v>
      </c>
      <c r="R7" s="119" t="s">
        <v>29</v>
      </c>
      <c r="S7" s="119" t="s">
        <v>480</v>
      </c>
      <c r="T7" s="119" t="s">
        <v>480</v>
      </c>
      <c r="U7" s="119" t="s">
        <v>29</v>
      </c>
      <c r="V7" s="119" t="s">
        <v>480</v>
      </c>
      <c r="W7" s="119" t="s">
        <v>480</v>
      </c>
      <c r="X7" s="119" t="s">
        <v>29</v>
      </c>
      <c r="Y7" s="119" t="s">
        <v>480</v>
      </c>
      <c r="Z7" s="119" t="s">
        <v>480</v>
      </c>
    </row>
    <row r="8" spans="1:26" s="4" customFormat="1" ht="15" customHeight="1" thickBot="1">
      <c r="A8" s="327"/>
      <c r="B8" s="14" t="s">
        <v>33</v>
      </c>
      <c r="C8" s="14" t="s">
        <v>32</v>
      </c>
      <c r="D8" s="14">
        <v>1240</v>
      </c>
      <c r="E8" s="14">
        <v>355</v>
      </c>
      <c r="F8" s="87">
        <v>5.93</v>
      </c>
      <c r="G8" s="87">
        <v>94.07</v>
      </c>
      <c r="H8" s="87"/>
      <c r="I8" s="98"/>
      <c r="J8" s="99">
        <f>F8</f>
        <v>5.93</v>
      </c>
      <c r="K8" s="284" t="s">
        <v>16</v>
      </c>
      <c r="L8" s="285">
        <v>3.5</v>
      </c>
      <c r="M8" s="286">
        <v>1348</v>
      </c>
      <c r="N8" s="286">
        <v>530</v>
      </c>
      <c r="O8" s="285">
        <v>9.1</v>
      </c>
      <c r="P8" s="286">
        <v>1513</v>
      </c>
      <c r="Q8" s="286">
        <v>800</v>
      </c>
      <c r="R8" s="285">
        <v>48.9</v>
      </c>
      <c r="S8" s="286">
        <v>1708</v>
      </c>
      <c r="T8" s="286">
        <v>1115</v>
      </c>
      <c r="U8" s="285">
        <v>13.7</v>
      </c>
      <c r="V8" s="286">
        <v>1487</v>
      </c>
      <c r="W8" s="286">
        <v>755</v>
      </c>
      <c r="X8" s="285">
        <v>34</v>
      </c>
      <c r="Y8" s="286">
        <v>1642</v>
      </c>
      <c r="Z8" s="286">
        <v>1010</v>
      </c>
    </row>
    <row r="9" spans="1:26" s="4" customFormat="1" ht="15" customHeight="1" thickBot="1">
      <c r="A9" s="327"/>
      <c r="B9" s="13" t="s">
        <v>34</v>
      </c>
      <c r="C9" s="14" t="s">
        <v>32</v>
      </c>
      <c r="D9" s="14">
        <v>1391</v>
      </c>
      <c r="E9" s="14">
        <v>644</v>
      </c>
      <c r="F9" s="87">
        <v>24</v>
      </c>
      <c r="G9" s="87">
        <v>76</v>
      </c>
      <c r="H9" s="87">
        <v>35</v>
      </c>
      <c r="I9" s="98"/>
      <c r="J9" s="99">
        <f t="shared" ref="J9:J68" si="0">F9</f>
        <v>24</v>
      </c>
      <c r="K9" s="288" t="s">
        <v>133</v>
      </c>
      <c r="L9" s="287">
        <v>4.5</v>
      </c>
      <c r="M9" s="289">
        <v>1446</v>
      </c>
      <c r="N9" s="289">
        <v>690</v>
      </c>
      <c r="O9" s="287">
        <v>2.5</v>
      </c>
      <c r="P9" s="289">
        <v>1454</v>
      </c>
      <c r="Q9" s="289">
        <v>705</v>
      </c>
      <c r="R9" s="287">
        <v>5.0999999999999996</v>
      </c>
      <c r="S9" s="289">
        <v>1469</v>
      </c>
      <c r="T9" s="289">
        <v>725</v>
      </c>
      <c r="U9" s="287">
        <v>13.2</v>
      </c>
      <c r="V9" s="289">
        <v>1503</v>
      </c>
      <c r="W9" s="289">
        <v>780</v>
      </c>
      <c r="X9" s="287"/>
      <c r="Y9" s="289"/>
      <c r="Z9" s="289"/>
    </row>
    <row r="10" spans="1:26" s="4" customFormat="1" ht="15" customHeight="1" thickBot="1">
      <c r="A10" s="327"/>
      <c r="B10" s="13" t="s">
        <v>35</v>
      </c>
      <c r="C10" s="14" t="s">
        <v>32</v>
      </c>
      <c r="D10" s="14">
        <v>1602</v>
      </c>
      <c r="E10" s="14">
        <v>974</v>
      </c>
      <c r="F10" s="87">
        <v>53</v>
      </c>
      <c r="G10" s="87">
        <v>47</v>
      </c>
      <c r="H10" s="87"/>
      <c r="I10" s="98"/>
      <c r="J10" s="99">
        <f t="shared" si="0"/>
        <v>53</v>
      </c>
      <c r="K10" s="284" t="s">
        <v>14</v>
      </c>
      <c r="L10" s="285">
        <v>7.3</v>
      </c>
      <c r="M10" s="286">
        <v>1335</v>
      </c>
      <c r="N10" s="286">
        <v>510</v>
      </c>
      <c r="O10" s="285">
        <v>17.399999999999999</v>
      </c>
      <c r="P10" s="286">
        <v>1501</v>
      </c>
      <c r="Q10" s="286">
        <v>780</v>
      </c>
      <c r="R10" s="285">
        <v>10.6</v>
      </c>
      <c r="S10" s="286">
        <v>1499</v>
      </c>
      <c r="T10" s="286">
        <v>775</v>
      </c>
      <c r="U10" s="285">
        <v>6.333333333333333</v>
      </c>
      <c r="V10" s="286">
        <v>1530</v>
      </c>
      <c r="W10" s="286">
        <v>825</v>
      </c>
      <c r="X10" s="285"/>
      <c r="Y10" s="286"/>
      <c r="Z10" s="286"/>
    </row>
    <row r="11" spans="1:26" s="4" customFormat="1" ht="15" customHeight="1" thickBot="1">
      <c r="A11" s="327"/>
      <c r="B11" s="13" t="s">
        <v>36</v>
      </c>
      <c r="C11" s="14" t="s">
        <v>32</v>
      </c>
      <c r="D11" s="14">
        <v>1606</v>
      </c>
      <c r="E11" s="14">
        <v>1025</v>
      </c>
      <c r="F11" s="87">
        <v>56.000000000000007</v>
      </c>
      <c r="G11" s="87">
        <v>43.999999999999993</v>
      </c>
      <c r="H11" s="87"/>
      <c r="I11" s="98"/>
      <c r="J11" s="99">
        <f t="shared" si="0"/>
        <v>56.000000000000007</v>
      </c>
      <c r="K11" s="288" t="s">
        <v>22</v>
      </c>
      <c r="L11" s="287">
        <v>16.100000000000001</v>
      </c>
      <c r="M11" s="289">
        <v>1442</v>
      </c>
      <c r="N11" s="289">
        <v>685</v>
      </c>
      <c r="O11" s="287">
        <v>70.2</v>
      </c>
      <c r="P11" s="289">
        <v>1291</v>
      </c>
      <c r="Q11" s="289">
        <v>435</v>
      </c>
      <c r="R11" s="287"/>
      <c r="S11" s="289"/>
      <c r="T11" s="289"/>
      <c r="U11" s="287"/>
      <c r="V11" s="289"/>
      <c r="W11" s="289"/>
      <c r="X11" s="287"/>
      <c r="Y11" s="289"/>
      <c r="Z11" s="289"/>
    </row>
    <row r="12" spans="1:26" s="4" customFormat="1" ht="15" customHeight="1" thickBot="1">
      <c r="A12" s="328" t="s">
        <v>37</v>
      </c>
      <c r="B12" s="15" t="s">
        <v>38</v>
      </c>
      <c r="C12" s="15">
        <v>411</v>
      </c>
      <c r="D12" s="15">
        <v>1797</v>
      </c>
      <c r="E12" s="15">
        <v>1300</v>
      </c>
      <c r="F12" s="86">
        <v>88</v>
      </c>
      <c r="G12" s="86">
        <v>12</v>
      </c>
      <c r="H12" s="86">
        <v>8</v>
      </c>
      <c r="I12" s="98"/>
      <c r="J12" s="99">
        <f t="shared" si="0"/>
        <v>88</v>
      </c>
      <c r="K12" s="284" t="s">
        <v>7</v>
      </c>
      <c r="L12" s="285">
        <v>18.8</v>
      </c>
      <c r="M12" s="286">
        <v>1440</v>
      </c>
      <c r="N12" s="286">
        <v>680</v>
      </c>
      <c r="O12" s="285">
        <v>25.42</v>
      </c>
      <c r="P12" s="286">
        <v>1430</v>
      </c>
      <c r="Q12" s="286">
        <v>605</v>
      </c>
      <c r="R12" s="285">
        <v>21.5</v>
      </c>
      <c r="S12" s="286">
        <v>1400</v>
      </c>
      <c r="T12" s="286">
        <v>615</v>
      </c>
      <c r="U12" s="285">
        <v>38</v>
      </c>
      <c r="V12" s="286">
        <v>1355</v>
      </c>
      <c r="W12" s="286">
        <v>540</v>
      </c>
      <c r="X12" s="285">
        <v>56.2</v>
      </c>
      <c r="Y12" s="286">
        <v>1500</v>
      </c>
      <c r="Z12" s="286">
        <v>780</v>
      </c>
    </row>
    <row r="13" spans="1:26" s="4" customFormat="1" ht="15" customHeight="1" thickBot="1">
      <c r="A13" s="328"/>
      <c r="B13" s="15" t="s">
        <v>39</v>
      </c>
      <c r="C13" s="15">
        <v>422</v>
      </c>
      <c r="D13" s="15">
        <v>1742</v>
      </c>
      <c r="E13" s="15">
        <v>1170</v>
      </c>
      <c r="F13" s="86" t="s">
        <v>40</v>
      </c>
      <c r="G13" s="86" t="s">
        <v>32</v>
      </c>
      <c r="H13" s="86"/>
      <c r="I13" s="98"/>
      <c r="J13" s="99">
        <v>0.95</v>
      </c>
      <c r="K13" s="288" t="s">
        <v>17</v>
      </c>
      <c r="L13" s="287">
        <v>23</v>
      </c>
      <c r="M13" s="289">
        <v>1551</v>
      </c>
      <c r="N13" s="289">
        <v>860</v>
      </c>
      <c r="O13" s="287">
        <v>30.3</v>
      </c>
      <c r="P13" s="289">
        <v>1730</v>
      </c>
      <c r="Q13" s="289">
        <v>1150</v>
      </c>
      <c r="R13" s="287">
        <v>33.5</v>
      </c>
      <c r="S13" s="289">
        <v>1689</v>
      </c>
      <c r="T13" s="289">
        <v>1085</v>
      </c>
      <c r="U13" s="287">
        <v>54.2</v>
      </c>
      <c r="V13" s="289">
        <v>1646</v>
      </c>
      <c r="W13" s="289">
        <v>1015</v>
      </c>
      <c r="X13" s="287"/>
      <c r="Y13" s="289"/>
      <c r="Z13" s="289"/>
    </row>
    <row r="14" spans="1:26" s="4" customFormat="1" ht="15" customHeight="1" thickBot="1">
      <c r="A14" s="328"/>
      <c r="B14" s="15" t="s">
        <v>41</v>
      </c>
      <c r="C14" s="15">
        <v>433</v>
      </c>
      <c r="D14" s="15">
        <v>1683</v>
      </c>
      <c r="E14" s="15">
        <v>1075</v>
      </c>
      <c r="F14" s="86">
        <v>85.21</v>
      </c>
      <c r="G14" s="86">
        <v>14.790000000000003</v>
      </c>
      <c r="H14" s="86"/>
      <c r="I14" s="98"/>
      <c r="J14" s="99">
        <f t="shared" si="0"/>
        <v>85.21</v>
      </c>
      <c r="K14" s="284" t="s">
        <v>21</v>
      </c>
      <c r="L14" s="285">
        <v>27.5</v>
      </c>
      <c r="M14" s="286">
        <v>1662</v>
      </c>
      <c r="N14" s="286">
        <v>1040</v>
      </c>
      <c r="O14" s="285">
        <v>42.2</v>
      </c>
      <c r="P14" s="286">
        <v>1729</v>
      </c>
      <c r="Q14" s="286">
        <v>1150</v>
      </c>
      <c r="R14" s="285" t="s">
        <v>690</v>
      </c>
      <c r="S14" s="286">
        <v>1846</v>
      </c>
      <c r="T14" s="286">
        <v>1340</v>
      </c>
      <c r="U14" s="285" t="s">
        <v>690</v>
      </c>
      <c r="V14" s="286">
        <v>1831</v>
      </c>
      <c r="W14" s="286">
        <v>1315</v>
      </c>
      <c r="X14" s="285">
        <v>58.8</v>
      </c>
      <c r="Y14" s="286">
        <v>1321</v>
      </c>
      <c r="Z14" s="286">
        <v>485</v>
      </c>
    </row>
    <row r="15" spans="1:26" s="4" customFormat="1" ht="15" customHeight="1" thickBot="1">
      <c r="A15" s="328"/>
      <c r="B15" s="15" t="s">
        <v>42</v>
      </c>
      <c r="C15" s="15">
        <v>444</v>
      </c>
      <c r="D15" s="15">
        <v>1777</v>
      </c>
      <c r="E15" s="15">
        <v>1230</v>
      </c>
      <c r="F15" s="86" t="s">
        <v>40</v>
      </c>
      <c r="G15" s="86" t="s">
        <v>32</v>
      </c>
      <c r="H15" s="86"/>
      <c r="I15" s="98"/>
      <c r="J15" s="99">
        <v>0.95</v>
      </c>
      <c r="K15" s="288" t="s">
        <v>23</v>
      </c>
      <c r="L15" s="287">
        <v>31.8</v>
      </c>
      <c r="M15" s="289">
        <v>1535</v>
      </c>
      <c r="N15" s="289">
        <v>835</v>
      </c>
      <c r="O15" s="287">
        <v>64.7</v>
      </c>
      <c r="P15" s="289">
        <v>1766</v>
      </c>
      <c r="Q15" s="289">
        <v>1210</v>
      </c>
      <c r="R15" s="287">
        <v>44</v>
      </c>
      <c r="S15" s="289">
        <v>1699</v>
      </c>
      <c r="T15" s="289">
        <v>1100</v>
      </c>
      <c r="U15" s="287">
        <v>46.5</v>
      </c>
      <c r="V15" s="289">
        <v>1707</v>
      </c>
      <c r="W15" s="289">
        <v>1115</v>
      </c>
      <c r="X15" s="287">
        <v>48.5</v>
      </c>
      <c r="Y15" s="289">
        <v>1718</v>
      </c>
      <c r="Z15" s="289">
        <v>1130</v>
      </c>
    </row>
    <row r="16" spans="1:26" s="4" customFormat="1" ht="15" customHeight="1" thickBot="1">
      <c r="A16" s="327" t="s">
        <v>10</v>
      </c>
      <c r="B16" s="13" t="s">
        <v>43</v>
      </c>
      <c r="C16" s="14">
        <v>551</v>
      </c>
      <c r="D16" s="14">
        <v>1712</v>
      </c>
      <c r="E16" s="14">
        <v>1145</v>
      </c>
      <c r="F16" s="87">
        <v>55.000000000000007</v>
      </c>
      <c r="G16" s="87">
        <v>44.999999999999993</v>
      </c>
      <c r="H16" s="87">
        <v>14</v>
      </c>
      <c r="I16" s="98"/>
      <c r="J16" s="99">
        <f t="shared" si="0"/>
        <v>55.000000000000007</v>
      </c>
      <c r="K16" s="284" t="s">
        <v>8</v>
      </c>
      <c r="L16" s="285">
        <v>41.1</v>
      </c>
      <c r="M16" s="286">
        <v>1430</v>
      </c>
      <c r="N16" s="286">
        <v>665</v>
      </c>
      <c r="O16" s="285">
        <v>36.299999999999997</v>
      </c>
      <c r="P16" s="286">
        <v>1300</v>
      </c>
      <c r="Q16" s="286">
        <v>450</v>
      </c>
      <c r="R16" s="285">
        <v>40.5</v>
      </c>
      <c r="S16" s="286">
        <v>1315</v>
      </c>
      <c r="T16" s="286">
        <v>475</v>
      </c>
      <c r="U16" s="285">
        <v>36.1</v>
      </c>
      <c r="V16" s="286">
        <v>1300</v>
      </c>
      <c r="W16" s="286">
        <v>450</v>
      </c>
      <c r="X16" s="285">
        <v>39.1</v>
      </c>
      <c r="Y16" s="286">
        <v>1285</v>
      </c>
      <c r="Z16" s="286">
        <v>430</v>
      </c>
    </row>
    <row r="17" spans="1:40" s="4" customFormat="1" ht="15" customHeight="1" thickBot="1">
      <c r="A17" s="327"/>
      <c r="B17" s="14" t="s">
        <v>44</v>
      </c>
      <c r="C17" s="14">
        <v>551</v>
      </c>
      <c r="D17" s="14">
        <v>1771</v>
      </c>
      <c r="E17" s="14">
        <v>1220</v>
      </c>
      <c r="F17" s="87">
        <v>79.94</v>
      </c>
      <c r="G17" s="87">
        <v>20.059999999999999</v>
      </c>
      <c r="H17" s="87"/>
      <c r="I17" s="98"/>
      <c r="J17" s="99">
        <f t="shared" si="0"/>
        <v>79.94</v>
      </c>
      <c r="K17" s="288" t="s">
        <v>11</v>
      </c>
      <c r="L17" s="287">
        <v>50.7</v>
      </c>
      <c r="M17" s="289">
        <v>1640</v>
      </c>
      <c r="N17" s="289">
        <v>1005</v>
      </c>
      <c r="O17" s="287">
        <v>58.1</v>
      </c>
      <c r="P17" s="289">
        <v>1696</v>
      </c>
      <c r="Q17" s="289">
        <v>1100</v>
      </c>
      <c r="R17" s="287">
        <v>41</v>
      </c>
      <c r="S17" s="289">
        <v>1666</v>
      </c>
      <c r="T17" s="289">
        <v>1050</v>
      </c>
      <c r="U17" s="287">
        <v>58.8</v>
      </c>
      <c r="V17" s="289">
        <v>1768</v>
      </c>
      <c r="W17" s="289">
        <v>1215</v>
      </c>
      <c r="X17" s="287">
        <v>77.099999999999994</v>
      </c>
      <c r="Y17" s="289">
        <v>1775</v>
      </c>
      <c r="Z17" s="289">
        <v>1225</v>
      </c>
    </row>
    <row r="18" spans="1:40" s="4" customFormat="1" ht="15" customHeight="1" thickBot="1">
      <c r="A18" s="327"/>
      <c r="B18" s="14" t="s">
        <v>45</v>
      </c>
      <c r="C18" s="14">
        <v>552</v>
      </c>
      <c r="D18" s="14">
        <v>1725</v>
      </c>
      <c r="E18" s="14">
        <v>1145</v>
      </c>
      <c r="F18" s="87" t="s">
        <v>40</v>
      </c>
      <c r="G18" s="87" t="s">
        <v>32</v>
      </c>
      <c r="H18" s="87"/>
      <c r="I18" s="98"/>
      <c r="J18" s="99">
        <v>0.95</v>
      </c>
      <c r="K18" s="284" t="s">
        <v>139</v>
      </c>
      <c r="L18" s="285">
        <v>51.3</v>
      </c>
      <c r="M18" s="286">
        <v>1604</v>
      </c>
      <c r="N18" s="286">
        <v>950</v>
      </c>
      <c r="O18" s="285">
        <v>83.6</v>
      </c>
      <c r="P18" s="286">
        <v>1958</v>
      </c>
      <c r="Q18" s="286">
        <v>1525</v>
      </c>
      <c r="R18" s="285" t="s">
        <v>690</v>
      </c>
      <c r="S18" s="286">
        <v>1904</v>
      </c>
      <c r="T18" s="286">
        <v>1435</v>
      </c>
      <c r="U18" s="285"/>
      <c r="V18" s="286"/>
      <c r="W18" s="286"/>
      <c r="X18" s="285"/>
      <c r="Y18" s="286"/>
      <c r="Z18" s="286"/>
    </row>
    <row r="19" spans="1:40" s="4" customFormat="1" ht="15" customHeight="1" thickBot="1">
      <c r="A19" s="327"/>
      <c r="B19" s="14" t="s">
        <v>46</v>
      </c>
      <c r="C19" s="14">
        <v>553</v>
      </c>
      <c r="D19" s="14">
        <v>1694</v>
      </c>
      <c r="E19" s="14">
        <v>1095</v>
      </c>
      <c r="F19" s="87" t="s">
        <v>40</v>
      </c>
      <c r="G19" s="87" t="s">
        <v>32</v>
      </c>
      <c r="H19" s="87"/>
      <c r="I19" s="98"/>
      <c r="J19" s="99">
        <v>0.95</v>
      </c>
      <c r="K19" s="288" t="s">
        <v>9</v>
      </c>
      <c r="L19" s="287">
        <v>53.6</v>
      </c>
      <c r="M19" s="289">
        <v>1570</v>
      </c>
      <c r="N19" s="289">
        <v>890</v>
      </c>
      <c r="O19" s="287">
        <v>66.3</v>
      </c>
      <c r="P19" s="289">
        <v>1615</v>
      </c>
      <c r="Q19" s="289">
        <v>965</v>
      </c>
      <c r="R19" s="287">
        <v>65.3</v>
      </c>
      <c r="S19" s="289">
        <v>1640</v>
      </c>
      <c r="T19" s="289">
        <v>1005</v>
      </c>
      <c r="U19" s="287">
        <v>59.9</v>
      </c>
      <c r="V19" s="289">
        <v>1570</v>
      </c>
      <c r="W19" s="289">
        <v>890</v>
      </c>
      <c r="X19" s="287">
        <v>71.3</v>
      </c>
      <c r="Y19" s="289">
        <v>1640</v>
      </c>
      <c r="Z19" s="289">
        <v>1005</v>
      </c>
    </row>
    <row r="20" spans="1:40" s="4" customFormat="1" ht="15" customHeight="1" thickBot="1">
      <c r="A20" s="328" t="s">
        <v>47</v>
      </c>
      <c r="B20" s="16" t="s">
        <v>48</v>
      </c>
      <c r="C20" s="15">
        <v>591</v>
      </c>
      <c r="D20" s="15">
        <v>1686</v>
      </c>
      <c r="E20" s="15">
        <v>1086</v>
      </c>
      <c r="F20" s="86">
        <v>9</v>
      </c>
      <c r="G20" s="86">
        <v>91</v>
      </c>
      <c r="H20" s="86"/>
      <c r="I20" s="98"/>
      <c r="J20" s="99">
        <f t="shared" si="0"/>
        <v>9</v>
      </c>
      <c r="K20" s="284" t="s">
        <v>20</v>
      </c>
      <c r="L20" s="285">
        <v>86.2</v>
      </c>
      <c r="M20" s="286">
        <v>1851</v>
      </c>
      <c r="N20" s="286">
        <v>1350</v>
      </c>
      <c r="O20" s="285">
        <v>90.5</v>
      </c>
      <c r="P20" s="286">
        <v>1843</v>
      </c>
      <c r="Q20" s="286">
        <v>1335</v>
      </c>
      <c r="R20" s="285">
        <v>78.8</v>
      </c>
      <c r="S20" s="286">
        <v>1788</v>
      </c>
      <c r="T20" s="286">
        <v>1245</v>
      </c>
      <c r="U20" s="285">
        <v>48.6</v>
      </c>
      <c r="V20" s="286">
        <v>1697</v>
      </c>
      <c r="W20" s="286">
        <v>1100</v>
      </c>
      <c r="X20" s="285">
        <v>53.5</v>
      </c>
      <c r="Y20" s="286">
        <v>1707</v>
      </c>
      <c r="Z20" s="286">
        <v>1115</v>
      </c>
    </row>
    <row r="21" spans="1:40" s="4" customFormat="1" ht="15" customHeight="1" thickBot="1">
      <c r="A21" s="328"/>
      <c r="B21" s="15" t="s">
        <v>49</v>
      </c>
      <c r="C21" s="15">
        <v>592</v>
      </c>
      <c r="D21" s="15">
        <v>1726</v>
      </c>
      <c r="E21" s="15">
        <v>1145</v>
      </c>
      <c r="F21" s="86">
        <v>42.24</v>
      </c>
      <c r="G21" s="86">
        <v>57.76</v>
      </c>
      <c r="H21" s="86"/>
      <c r="I21" s="98"/>
      <c r="J21" s="99">
        <f t="shared" si="0"/>
        <v>42.24</v>
      </c>
      <c r="K21" s="288" t="s">
        <v>218</v>
      </c>
      <c r="L21" s="287">
        <v>11.4</v>
      </c>
      <c r="M21" s="289">
        <v>1441</v>
      </c>
      <c r="N21" s="289">
        <v>682</v>
      </c>
      <c r="O21" s="287">
        <v>8</v>
      </c>
      <c r="P21" s="289">
        <v>1597</v>
      </c>
      <c r="Q21" s="289">
        <v>936</v>
      </c>
      <c r="R21" s="287">
        <v>4.3</v>
      </c>
      <c r="S21" s="289">
        <v>1647</v>
      </c>
      <c r="T21" s="289">
        <v>1018</v>
      </c>
      <c r="U21" s="287">
        <v>4.7</v>
      </c>
      <c r="V21" s="289">
        <v>1627</v>
      </c>
      <c r="W21" s="289">
        <v>984</v>
      </c>
      <c r="X21" s="287">
        <v>36</v>
      </c>
      <c r="Y21" s="289">
        <v>1686</v>
      </c>
      <c r="Z21" s="289">
        <v>1084</v>
      </c>
    </row>
    <row r="22" spans="1:40" ht="15" customHeight="1" thickBot="1">
      <c r="A22" s="328"/>
      <c r="B22" s="15" t="s">
        <v>50</v>
      </c>
      <c r="C22" s="15">
        <v>593</v>
      </c>
      <c r="D22" s="15">
        <v>1824</v>
      </c>
      <c r="E22" s="15">
        <v>1305</v>
      </c>
      <c r="F22" s="86" t="s">
        <v>40</v>
      </c>
      <c r="G22" s="86" t="s">
        <v>32</v>
      </c>
      <c r="H22" s="86"/>
      <c r="I22" s="98"/>
      <c r="J22" s="99">
        <v>0.95</v>
      </c>
      <c r="K22"/>
      <c r="L22"/>
      <c r="M22"/>
      <c r="N22"/>
      <c r="O22"/>
      <c r="P22"/>
      <c r="Q22"/>
      <c r="S22"/>
      <c r="T22"/>
      <c r="U22"/>
      <c r="V22"/>
      <c r="W22"/>
      <c r="X22"/>
      <c r="Z22"/>
    </row>
    <row r="23" spans="1:40" ht="15" customHeight="1" thickBot="1">
      <c r="A23" s="327" t="s">
        <v>51</v>
      </c>
      <c r="B23" s="13" t="s">
        <v>52</v>
      </c>
      <c r="C23" s="14"/>
      <c r="D23" s="14">
        <v>1332</v>
      </c>
      <c r="E23" s="14">
        <v>554</v>
      </c>
      <c r="F23" s="87">
        <v>4</v>
      </c>
      <c r="G23" s="87">
        <v>96</v>
      </c>
      <c r="H23" s="87">
        <v>56.4</v>
      </c>
      <c r="I23" s="98"/>
      <c r="J23" s="99">
        <f t="shared" si="0"/>
        <v>4</v>
      </c>
      <c r="K23"/>
      <c r="L23"/>
      <c r="M23"/>
      <c r="N23"/>
      <c r="O23"/>
      <c r="P23"/>
      <c r="Q23"/>
      <c r="S23"/>
      <c r="T23"/>
      <c r="U23"/>
      <c r="V23"/>
      <c r="W23"/>
      <c r="X23"/>
    </row>
    <row r="24" spans="1:40" ht="15" customHeight="1" thickBot="1">
      <c r="A24" s="327"/>
      <c r="B24" s="14" t="s">
        <v>53</v>
      </c>
      <c r="C24" s="14"/>
      <c r="D24" s="14">
        <v>1556</v>
      </c>
      <c r="E24" s="14">
        <v>870</v>
      </c>
      <c r="F24" s="87">
        <v>42.39</v>
      </c>
      <c r="G24" s="87">
        <v>57.610000000000007</v>
      </c>
      <c r="H24" s="87"/>
      <c r="I24" s="98"/>
      <c r="J24" s="99">
        <f t="shared" si="0"/>
        <v>42.39</v>
      </c>
      <c r="K24"/>
      <c r="L24"/>
      <c r="M24"/>
      <c r="N24"/>
      <c r="O24"/>
      <c r="P24"/>
      <c r="Q24"/>
      <c r="S24"/>
      <c r="T24"/>
      <c r="U24"/>
      <c r="V24"/>
      <c r="W24"/>
      <c r="X24"/>
    </row>
    <row r="25" spans="1:40" ht="15" customHeight="1" thickBot="1">
      <c r="A25" s="328" t="s">
        <v>13</v>
      </c>
      <c r="B25" s="16" t="s">
        <v>54</v>
      </c>
      <c r="C25" s="15" t="s">
        <v>32</v>
      </c>
      <c r="D25" s="17">
        <v>1378</v>
      </c>
      <c r="E25" s="17">
        <v>607</v>
      </c>
      <c r="F25" s="88">
        <v>7.99</v>
      </c>
      <c r="G25" s="88">
        <v>92.01</v>
      </c>
      <c r="H25" s="88"/>
      <c r="I25" s="98"/>
      <c r="J25" s="99">
        <f t="shared" si="0"/>
        <v>7.99</v>
      </c>
      <c r="K25"/>
      <c r="L25"/>
      <c r="M25"/>
      <c r="N25"/>
      <c r="O25"/>
      <c r="P25"/>
      <c r="Q25"/>
      <c r="S25"/>
    </row>
    <row r="26" spans="1:40" ht="15" customHeight="1" thickBot="1">
      <c r="A26" s="328"/>
      <c r="B26" s="15" t="s">
        <v>55</v>
      </c>
      <c r="C26" s="15">
        <v>235</v>
      </c>
      <c r="D26" s="17">
        <v>1451</v>
      </c>
      <c r="E26" s="17">
        <v>700</v>
      </c>
      <c r="F26" s="86">
        <v>28.999999999999996</v>
      </c>
      <c r="G26" s="86">
        <v>71</v>
      </c>
      <c r="H26" s="86"/>
      <c r="I26" s="98"/>
      <c r="J26" s="99">
        <f t="shared" si="0"/>
        <v>28.999999999999996</v>
      </c>
      <c r="K26"/>
      <c r="L26"/>
      <c r="M26"/>
      <c r="N26"/>
      <c r="O26"/>
      <c r="P26"/>
      <c r="Q26"/>
      <c r="S26"/>
    </row>
    <row r="27" spans="1:40" ht="15" customHeight="1" thickBot="1">
      <c r="A27" s="328"/>
      <c r="B27" s="15" t="s">
        <v>56</v>
      </c>
      <c r="C27" s="15">
        <v>232</v>
      </c>
      <c r="D27" s="17">
        <v>1182</v>
      </c>
      <c r="E27" s="17">
        <v>260</v>
      </c>
      <c r="F27" s="88">
        <v>3.25</v>
      </c>
      <c r="G27" s="88">
        <v>96.75</v>
      </c>
      <c r="H27" s="88"/>
      <c r="I27" s="98"/>
      <c r="J27" s="99">
        <f t="shared" si="0"/>
        <v>3.25</v>
      </c>
      <c r="K27"/>
      <c r="L27"/>
      <c r="M27"/>
      <c r="N27"/>
      <c r="O27"/>
      <c r="P27"/>
      <c r="Q27"/>
      <c r="S27"/>
    </row>
    <row r="28" spans="1:40" ht="15" customHeight="1" thickBot="1">
      <c r="A28" s="328"/>
      <c r="B28" s="15" t="s">
        <v>57</v>
      </c>
      <c r="C28" s="15">
        <v>234</v>
      </c>
      <c r="D28" s="17">
        <v>1483</v>
      </c>
      <c r="E28" s="17">
        <v>750</v>
      </c>
      <c r="F28" s="88">
        <v>17.7</v>
      </c>
      <c r="G28" s="88">
        <v>82.3</v>
      </c>
      <c r="H28" s="88"/>
      <c r="I28" s="98"/>
      <c r="J28" s="99">
        <f t="shared" si="0"/>
        <v>17.7</v>
      </c>
      <c r="K28"/>
      <c r="L28"/>
      <c r="M28"/>
      <c r="N28"/>
      <c r="O28"/>
      <c r="P28"/>
      <c r="Q28"/>
      <c r="S28"/>
      <c r="AK28" s="344"/>
      <c r="AN28" s="344"/>
    </row>
    <row r="29" spans="1:40" ht="15" customHeight="1" thickBot="1">
      <c r="A29" s="327" t="s">
        <v>15</v>
      </c>
      <c r="B29" s="13" t="s">
        <v>58</v>
      </c>
      <c r="C29" s="14" t="s">
        <v>32</v>
      </c>
      <c r="D29" s="18">
        <v>1512</v>
      </c>
      <c r="E29" s="18">
        <v>855</v>
      </c>
      <c r="F29" s="89">
        <v>17</v>
      </c>
      <c r="G29" s="89">
        <v>83</v>
      </c>
      <c r="H29" s="89"/>
      <c r="I29" s="98"/>
      <c r="J29" s="99">
        <f t="shared" si="0"/>
        <v>17</v>
      </c>
      <c r="K29"/>
      <c r="L29"/>
      <c r="M29"/>
      <c r="N29"/>
      <c r="O29"/>
      <c r="P29"/>
      <c r="Q29"/>
      <c r="S29"/>
      <c r="AK29" s="344"/>
      <c r="AN29" s="344"/>
    </row>
    <row r="30" spans="1:40" ht="15" customHeight="1" thickBot="1">
      <c r="A30" s="327"/>
      <c r="B30" s="14" t="s">
        <v>60</v>
      </c>
      <c r="C30" s="14" t="s">
        <v>32</v>
      </c>
      <c r="D30" s="18">
        <v>1468</v>
      </c>
      <c r="E30" s="18">
        <v>725</v>
      </c>
      <c r="F30" s="89">
        <v>13.58</v>
      </c>
      <c r="G30" s="89">
        <v>86.42</v>
      </c>
      <c r="H30" s="89"/>
      <c r="I30" s="98"/>
      <c r="J30" s="99">
        <f t="shared" si="0"/>
        <v>13.58</v>
      </c>
      <c r="K30"/>
      <c r="L30"/>
      <c r="M30"/>
      <c r="N30"/>
      <c r="O30"/>
      <c r="P30"/>
      <c r="Q30"/>
      <c r="S30"/>
    </row>
    <row r="31" spans="1:40" ht="15" customHeight="1" thickBot="1">
      <c r="A31" s="327"/>
      <c r="B31" s="13" t="s">
        <v>60</v>
      </c>
      <c r="C31" s="14" t="s">
        <v>32</v>
      </c>
      <c r="D31" s="18">
        <v>1516</v>
      </c>
      <c r="E31" s="18">
        <v>835</v>
      </c>
      <c r="F31" s="89">
        <v>10</v>
      </c>
      <c r="G31" s="89">
        <v>90</v>
      </c>
      <c r="H31" s="89"/>
      <c r="I31" s="98"/>
      <c r="J31" s="99">
        <f t="shared" si="0"/>
        <v>10</v>
      </c>
      <c r="K31"/>
      <c r="L31"/>
      <c r="M31"/>
      <c r="N31"/>
      <c r="O31"/>
      <c r="P31"/>
      <c r="Q31"/>
      <c r="S31"/>
    </row>
    <row r="32" spans="1:40" ht="15" customHeight="1" thickBot="1">
      <c r="A32" s="327"/>
      <c r="B32" s="14" t="s">
        <v>61</v>
      </c>
      <c r="C32" s="14" t="s">
        <v>32</v>
      </c>
      <c r="D32" s="18">
        <v>1551</v>
      </c>
      <c r="E32" s="18">
        <v>860</v>
      </c>
      <c r="F32" s="89">
        <v>14.549999999999999</v>
      </c>
      <c r="G32" s="89">
        <v>85.45</v>
      </c>
      <c r="H32" s="89"/>
      <c r="I32" s="98"/>
      <c r="J32" s="99">
        <f t="shared" si="0"/>
        <v>14.549999999999999</v>
      </c>
      <c r="K32"/>
      <c r="L32"/>
      <c r="M32"/>
      <c r="N32"/>
      <c r="O32"/>
      <c r="P32"/>
      <c r="Q32"/>
      <c r="S32"/>
    </row>
    <row r="33" spans="1:24" ht="15" customHeight="1" thickBot="1">
      <c r="A33" s="328" t="s">
        <v>62</v>
      </c>
      <c r="B33" s="15" t="s">
        <v>63</v>
      </c>
      <c r="C33" s="15">
        <v>780</v>
      </c>
      <c r="D33" s="15">
        <v>1566</v>
      </c>
      <c r="E33" s="15">
        <v>888</v>
      </c>
      <c r="F33" s="86">
        <v>47.03</v>
      </c>
      <c r="G33" s="86">
        <v>52.970000000000006</v>
      </c>
      <c r="H33" s="86"/>
      <c r="I33" s="98"/>
      <c r="J33" s="99">
        <f t="shared" si="0"/>
        <v>47.03</v>
      </c>
      <c r="K33"/>
      <c r="L33"/>
      <c r="M33"/>
      <c r="N33"/>
      <c r="O33"/>
      <c r="P33"/>
      <c r="Q33"/>
      <c r="S33"/>
    </row>
    <row r="34" spans="1:24" ht="15" customHeight="1" thickBot="1">
      <c r="A34" s="328"/>
      <c r="B34" s="16" t="s">
        <v>64</v>
      </c>
      <c r="C34" s="15">
        <v>781</v>
      </c>
      <c r="D34" s="15">
        <v>1646</v>
      </c>
      <c r="E34" s="15">
        <v>1055</v>
      </c>
      <c r="F34" s="86">
        <v>46</v>
      </c>
      <c r="G34" s="86">
        <v>54</v>
      </c>
      <c r="H34" s="86"/>
      <c r="I34" s="98"/>
      <c r="J34" s="99">
        <f t="shared" si="0"/>
        <v>46</v>
      </c>
      <c r="K34"/>
      <c r="L34"/>
      <c r="M34"/>
      <c r="N34"/>
      <c r="O34"/>
      <c r="P34"/>
      <c r="Q34"/>
      <c r="S34"/>
    </row>
    <row r="35" spans="1:24" ht="15" customHeight="1" thickBot="1">
      <c r="A35" s="328"/>
      <c r="B35" s="15" t="s">
        <v>65</v>
      </c>
      <c r="C35" s="15">
        <v>711</v>
      </c>
      <c r="D35" s="15">
        <v>1921</v>
      </c>
      <c r="E35" s="15">
        <v>1464</v>
      </c>
      <c r="F35" s="86" t="s">
        <v>40</v>
      </c>
      <c r="G35" s="86" t="s">
        <v>32</v>
      </c>
      <c r="H35" s="86"/>
      <c r="I35" s="98"/>
      <c r="J35" s="99">
        <v>0.95</v>
      </c>
      <c r="K35"/>
      <c r="L35"/>
      <c r="M35"/>
      <c r="N35"/>
      <c r="O35"/>
      <c r="P35"/>
      <c r="Q35"/>
      <c r="S35"/>
    </row>
    <row r="36" spans="1:24" ht="15" customHeight="1" thickBot="1">
      <c r="A36" s="328"/>
      <c r="B36" s="15" t="s">
        <v>66</v>
      </c>
      <c r="C36" s="15">
        <v>722</v>
      </c>
      <c r="D36" s="15">
        <v>1597</v>
      </c>
      <c r="E36" s="15">
        <v>935</v>
      </c>
      <c r="F36" s="86">
        <v>42.3</v>
      </c>
      <c r="G36" s="86">
        <v>57.699999999999996</v>
      </c>
      <c r="H36" s="86"/>
      <c r="I36" s="98"/>
      <c r="J36" s="99">
        <f t="shared" si="0"/>
        <v>42.3</v>
      </c>
      <c r="K36"/>
      <c r="L36"/>
      <c r="M36"/>
      <c r="N36"/>
      <c r="O36"/>
      <c r="P36"/>
      <c r="Q36"/>
    </row>
    <row r="37" spans="1:24" ht="15" customHeight="1" thickBot="1">
      <c r="A37" s="328"/>
      <c r="B37" s="15" t="s">
        <v>67</v>
      </c>
      <c r="C37" s="15">
        <v>733</v>
      </c>
      <c r="D37" s="15">
        <v>1749</v>
      </c>
      <c r="E37" s="15">
        <v>1185</v>
      </c>
      <c r="F37" s="86">
        <v>66.62</v>
      </c>
      <c r="G37" s="86">
        <v>33.379999999999995</v>
      </c>
      <c r="H37" s="86"/>
      <c r="I37" s="98"/>
      <c r="J37" s="99">
        <f t="shared" si="0"/>
        <v>66.62</v>
      </c>
      <c r="K37"/>
      <c r="L37"/>
      <c r="M37"/>
      <c r="N37"/>
      <c r="O37"/>
      <c r="P37"/>
      <c r="Q37"/>
    </row>
    <row r="38" spans="1:24" ht="15" customHeight="1" thickBot="1">
      <c r="A38" s="327" t="s">
        <v>68</v>
      </c>
      <c r="B38" s="14" t="s">
        <v>69</v>
      </c>
      <c r="C38" s="14">
        <v>611</v>
      </c>
      <c r="D38" s="14">
        <v>1654</v>
      </c>
      <c r="E38" s="14">
        <v>1030</v>
      </c>
      <c r="F38" s="87">
        <v>64.97</v>
      </c>
      <c r="G38" s="87">
        <v>35.029999999999994</v>
      </c>
      <c r="H38" s="87"/>
      <c r="I38" s="98"/>
      <c r="J38" s="99">
        <f t="shared" si="0"/>
        <v>64.97</v>
      </c>
      <c r="K38"/>
      <c r="L38"/>
      <c r="M38"/>
      <c r="N38"/>
      <c r="O38"/>
      <c r="P38"/>
      <c r="Q38"/>
    </row>
    <row r="39" spans="1:24" ht="15" customHeight="1" thickBot="1">
      <c r="A39" s="327"/>
      <c r="B39" s="14" t="s">
        <v>684</v>
      </c>
      <c r="C39" s="14" t="s">
        <v>685</v>
      </c>
      <c r="D39" s="14">
        <v>1690</v>
      </c>
      <c r="E39" s="14">
        <v>1085</v>
      </c>
      <c r="F39" s="87">
        <v>73.59</v>
      </c>
      <c r="G39" s="87">
        <v>26.41</v>
      </c>
      <c r="H39" s="87"/>
      <c r="I39" s="98"/>
      <c r="J39" s="99">
        <f t="shared" si="0"/>
        <v>73.59</v>
      </c>
      <c r="K39"/>
      <c r="L39"/>
      <c r="M39"/>
      <c r="N39"/>
      <c r="O39"/>
      <c r="P39"/>
      <c r="Q39"/>
    </row>
    <row r="40" spans="1:24" ht="15" customHeight="1" thickBot="1">
      <c r="A40" s="327"/>
      <c r="B40" s="14" t="s">
        <v>686</v>
      </c>
      <c r="C40" s="14" t="s">
        <v>687</v>
      </c>
      <c r="D40" s="14">
        <v>1604</v>
      </c>
      <c r="E40" s="14">
        <v>950</v>
      </c>
      <c r="F40" s="87">
        <v>51.29</v>
      </c>
      <c r="G40" s="87">
        <v>48.71</v>
      </c>
      <c r="H40" s="87"/>
      <c r="I40" s="98"/>
      <c r="J40" s="99">
        <f t="shared" si="0"/>
        <v>51.29</v>
      </c>
      <c r="K40"/>
      <c r="L40"/>
      <c r="M40"/>
      <c r="N40"/>
      <c r="O40"/>
      <c r="P40"/>
      <c r="Q40"/>
    </row>
    <row r="41" spans="1:24" ht="15" customHeight="1" thickBot="1">
      <c r="A41" s="327"/>
      <c r="B41" s="14" t="s">
        <v>70</v>
      </c>
      <c r="C41" s="14">
        <v>633</v>
      </c>
      <c r="D41" s="14">
        <v>1659</v>
      </c>
      <c r="E41" s="14">
        <v>1035</v>
      </c>
      <c r="F41" s="87">
        <v>57.389999999999993</v>
      </c>
      <c r="G41" s="87">
        <v>42.610000000000007</v>
      </c>
      <c r="H41" s="87"/>
      <c r="I41" s="98"/>
      <c r="J41" s="99">
        <f t="shared" si="0"/>
        <v>57.389999999999993</v>
      </c>
      <c r="K41"/>
      <c r="L41"/>
      <c r="M41"/>
      <c r="N41"/>
      <c r="O41"/>
      <c r="P41"/>
      <c r="Q41"/>
    </row>
    <row r="42" spans="1:24" ht="15" customHeight="1" thickBot="1">
      <c r="A42" s="328" t="s">
        <v>71</v>
      </c>
      <c r="B42" s="15" t="s">
        <v>72</v>
      </c>
      <c r="C42" s="15">
        <v>511</v>
      </c>
      <c r="D42" s="15">
        <v>1854</v>
      </c>
      <c r="E42" s="15">
        <v>1355</v>
      </c>
      <c r="F42" s="86">
        <v>93.06</v>
      </c>
      <c r="G42" s="86">
        <v>6.9400000000000013</v>
      </c>
      <c r="H42" s="86"/>
      <c r="I42" s="98"/>
      <c r="J42" s="99">
        <f t="shared" si="0"/>
        <v>93.06</v>
      </c>
      <c r="K42"/>
      <c r="L42"/>
      <c r="M42"/>
      <c r="N42"/>
      <c r="O42"/>
      <c r="P42"/>
      <c r="Q42"/>
    </row>
    <row r="43" spans="1:24" ht="15" customHeight="1" thickBot="1">
      <c r="A43" s="328"/>
      <c r="B43" s="15" t="s">
        <v>73</v>
      </c>
      <c r="C43" s="15">
        <v>522</v>
      </c>
      <c r="D43" s="15">
        <v>1873</v>
      </c>
      <c r="E43" s="15">
        <v>1387</v>
      </c>
      <c r="F43" s="86" t="s">
        <v>40</v>
      </c>
      <c r="G43" s="86" t="s">
        <v>32</v>
      </c>
      <c r="H43" s="86"/>
      <c r="I43" s="98"/>
      <c r="J43" s="99">
        <v>0.95</v>
      </c>
      <c r="K43"/>
      <c r="L43"/>
      <c r="M43"/>
      <c r="N43"/>
      <c r="O43"/>
      <c r="P43"/>
      <c r="Q43"/>
      <c r="R43" s="98"/>
      <c r="S43" s="98"/>
      <c r="T43" s="98"/>
      <c r="U43" s="98"/>
      <c r="V43" s="98"/>
      <c r="W43" s="98"/>
      <c r="X43" s="98"/>
    </row>
    <row r="44" spans="1:24" ht="15" customHeight="1" thickBot="1">
      <c r="A44" s="327" t="s">
        <v>18</v>
      </c>
      <c r="B44" s="14" t="s">
        <v>74</v>
      </c>
      <c r="C44" s="14"/>
      <c r="D44" s="14">
        <v>1403</v>
      </c>
      <c r="E44" s="14">
        <v>620</v>
      </c>
      <c r="F44" s="87">
        <v>10.68</v>
      </c>
      <c r="G44" s="87">
        <v>89.32</v>
      </c>
      <c r="H44" s="87"/>
      <c r="I44" s="98"/>
      <c r="J44" s="99">
        <f t="shared" si="0"/>
        <v>10.68</v>
      </c>
      <c r="K44"/>
      <c r="L44"/>
      <c r="M44"/>
      <c r="N44"/>
      <c r="O44"/>
      <c r="P44"/>
      <c r="Q44"/>
      <c r="R44" s="98"/>
      <c r="S44" s="98"/>
      <c r="T44" s="98"/>
      <c r="U44" s="98"/>
      <c r="V44" s="98"/>
      <c r="W44" s="98"/>
      <c r="X44" s="98"/>
    </row>
    <row r="45" spans="1:24" ht="15" customHeight="1" thickBot="1">
      <c r="A45" s="327"/>
      <c r="B45" s="13" t="s">
        <v>75</v>
      </c>
      <c r="C45" s="14"/>
      <c r="D45" s="14">
        <v>1408</v>
      </c>
      <c r="E45" s="14">
        <v>685</v>
      </c>
      <c r="F45" s="87">
        <v>4.8099999999999996</v>
      </c>
      <c r="G45" s="87">
        <v>95.19</v>
      </c>
      <c r="H45" s="87">
        <v>37</v>
      </c>
      <c r="I45" s="98"/>
      <c r="J45" s="99">
        <f t="shared" si="0"/>
        <v>4.8099999999999996</v>
      </c>
      <c r="K45"/>
      <c r="L45"/>
      <c r="M45"/>
      <c r="N45"/>
      <c r="O45"/>
      <c r="P45"/>
      <c r="Q45"/>
      <c r="R45" s="98"/>
      <c r="S45" s="98"/>
      <c r="T45" s="98"/>
      <c r="U45" s="98"/>
      <c r="V45" s="98"/>
      <c r="W45" s="98"/>
      <c r="X45" s="98"/>
    </row>
    <row r="46" spans="1:24" ht="15" customHeight="1" thickBot="1">
      <c r="A46" s="327"/>
      <c r="B46" s="13" t="s">
        <v>76</v>
      </c>
      <c r="C46" s="14"/>
      <c r="D46" s="14">
        <v>1478</v>
      </c>
      <c r="E46" s="14">
        <v>788</v>
      </c>
      <c r="F46" s="87">
        <v>6</v>
      </c>
      <c r="G46" s="87">
        <v>94</v>
      </c>
      <c r="H46" s="87"/>
      <c r="I46" s="98"/>
      <c r="J46" s="99">
        <f t="shared" si="0"/>
        <v>6</v>
      </c>
      <c r="K46" s="98"/>
      <c r="L46" s="98"/>
      <c r="M46" s="98"/>
      <c r="N46" s="98"/>
      <c r="O46" s="98"/>
      <c r="P46" s="98"/>
      <c r="Q46" s="98"/>
      <c r="R46" s="98"/>
      <c r="S46" s="98"/>
      <c r="T46" s="98"/>
      <c r="U46" s="98"/>
      <c r="V46" s="98"/>
      <c r="W46" s="98"/>
      <c r="X46" s="98"/>
    </row>
    <row r="47" spans="1:24" ht="15" customHeight="1" thickBot="1">
      <c r="A47" s="327"/>
      <c r="B47" s="14" t="s">
        <v>698</v>
      </c>
      <c r="C47" s="14"/>
      <c r="D47" s="14">
        <v>1608</v>
      </c>
      <c r="E47" s="14">
        <v>960</v>
      </c>
      <c r="F47" s="87">
        <v>32.440000000000005</v>
      </c>
      <c r="G47" s="87">
        <v>67.56</v>
      </c>
      <c r="H47" s="87"/>
      <c r="I47" s="98"/>
      <c r="J47" s="99">
        <f t="shared" si="0"/>
        <v>32.440000000000005</v>
      </c>
      <c r="K47" s="98"/>
      <c r="L47" s="98"/>
      <c r="M47" s="98"/>
      <c r="N47" s="98"/>
      <c r="O47" s="98"/>
      <c r="P47" s="98"/>
      <c r="Q47" s="98"/>
      <c r="R47" s="98"/>
      <c r="S47" s="98"/>
      <c r="T47" s="98"/>
      <c r="U47" s="98"/>
      <c r="V47" s="98"/>
      <c r="W47" s="98"/>
      <c r="X47" s="98"/>
    </row>
    <row r="48" spans="1:24" ht="15" customHeight="1" thickBot="1">
      <c r="A48" s="327"/>
      <c r="B48" s="14" t="s">
        <v>699</v>
      </c>
      <c r="C48" s="14"/>
      <c r="D48" s="14">
        <v>1625</v>
      </c>
      <c r="E48" s="14">
        <v>980</v>
      </c>
      <c r="F48" s="87">
        <v>32.049999999999997</v>
      </c>
      <c r="G48" s="87">
        <v>67.95</v>
      </c>
      <c r="H48" s="87"/>
      <c r="I48" s="98"/>
      <c r="J48" s="99">
        <f t="shared" si="0"/>
        <v>32.049999999999997</v>
      </c>
      <c r="K48" s="98"/>
      <c r="L48" s="98"/>
      <c r="M48" s="98"/>
      <c r="N48" s="98"/>
      <c r="O48" s="98"/>
      <c r="P48" s="98"/>
      <c r="Q48" s="98"/>
      <c r="R48" s="98"/>
      <c r="S48" s="98"/>
      <c r="T48" s="98"/>
      <c r="U48" s="98"/>
      <c r="V48" s="98"/>
      <c r="W48" s="98"/>
      <c r="X48" s="98"/>
    </row>
    <row r="49" spans="1:24" ht="15" customHeight="1" thickBot="1">
      <c r="A49" s="328" t="s">
        <v>78</v>
      </c>
      <c r="B49" s="15" t="s">
        <v>688</v>
      </c>
      <c r="C49" s="15">
        <v>401</v>
      </c>
      <c r="D49" s="15">
        <v>1581</v>
      </c>
      <c r="E49" s="15">
        <v>910</v>
      </c>
      <c r="F49" s="86">
        <v>37</v>
      </c>
      <c r="G49" s="86">
        <v>63</v>
      </c>
      <c r="H49" s="86">
        <v>24</v>
      </c>
      <c r="I49" s="98"/>
      <c r="J49" s="100"/>
      <c r="K49" s="98"/>
      <c r="L49" s="98"/>
      <c r="M49" s="98"/>
      <c r="N49" s="98"/>
      <c r="O49" s="98"/>
      <c r="P49" s="98"/>
      <c r="Q49" s="98"/>
      <c r="R49" s="98"/>
      <c r="S49" s="98"/>
      <c r="T49" s="98"/>
      <c r="U49" s="98"/>
      <c r="V49" s="98"/>
      <c r="W49" s="98"/>
      <c r="X49" s="98"/>
    </row>
    <row r="50" spans="1:24" ht="15" customHeight="1" thickBot="1">
      <c r="A50" s="328"/>
      <c r="B50" s="15" t="s">
        <v>80</v>
      </c>
      <c r="C50" s="15" t="s">
        <v>81</v>
      </c>
      <c r="D50" s="15">
        <v>1530</v>
      </c>
      <c r="E50" s="15">
        <v>665</v>
      </c>
      <c r="F50" s="86">
        <v>23.51</v>
      </c>
      <c r="G50" s="86">
        <v>76.490000000000009</v>
      </c>
      <c r="H50" s="86"/>
      <c r="I50" s="98"/>
      <c r="J50" s="100">
        <f t="shared" si="0"/>
        <v>23.51</v>
      </c>
      <c r="K50" s="98"/>
      <c r="L50" s="98"/>
      <c r="M50" s="98"/>
      <c r="N50" s="98"/>
      <c r="O50" s="98"/>
      <c r="P50" s="98"/>
      <c r="Q50" s="98"/>
      <c r="R50" s="98"/>
      <c r="S50" s="98"/>
      <c r="T50" s="98"/>
      <c r="U50" s="98"/>
      <c r="V50" s="98"/>
      <c r="W50" s="98"/>
      <c r="X50" s="98"/>
    </row>
    <row r="51" spans="1:24" ht="15" customHeight="1" thickBot="1">
      <c r="A51" s="328"/>
      <c r="B51" s="15" t="s">
        <v>82</v>
      </c>
      <c r="C51" s="15" t="s">
        <v>83</v>
      </c>
      <c r="D51" s="15">
        <v>1665</v>
      </c>
      <c r="E51" s="15">
        <v>1045</v>
      </c>
      <c r="F51" s="86" t="s">
        <v>32</v>
      </c>
      <c r="G51" s="86" t="s">
        <v>32</v>
      </c>
      <c r="H51" s="86"/>
      <c r="I51" s="98"/>
      <c r="J51" s="100"/>
      <c r="K51" s="98"/>
      <c r="L51" s="98"/>
      <c r="M51" s="98"/>
      <c r="N51" s="98"/>
      <c r="O51" s="98"/>
      <c r="P51" s="98"/>
      <c r="Q51" s="98"/>
      <c r="R51" s="98"/>
    </row>
    <row r="52" spans="1:24" ht="15" customHeight="1" thickBot="1">
      <c r="A52" s="328"/>
      <c r="B52" s="16" t="s">
        <v>84</v>
      </c>
      <c r="C52" s="15">
        <v>401</v>
      </c>
      <c r="D52" s="15">
        <v>1535</v>
      </c>
      <c r="E52" s="15">
        <v>835</v>
      </c>
      <c r="F52" s="86">
        <v>31.830000000000002</v>
      </c>
      <c r="G52" s="86">
        <v>68.17</v>
      </c>
      <c r="H52" s="86"/>
      <c r="I52" s="98"/>
      <c r="J52" s="100">
        <f t="shared" si="0"/>
        <v>31.830000000000002</v>
      </c>
      <c r="K52" s="98"/>
      <c r="L52" s="98"/>
      <c r="M52" s="98"/>
      <c r="N52" s="98"/>
      <c r="O52" s="98"/>
      <c r="P52" s="98"/>
      <c r="Q52" s="98"/>
      <c r="R52" s="98"/>
    </row>
    <row r="53" spans="1:24" ht="15" customHeight="1" thickBot="1">
      <c r="A53" s="328"/>
      <c r="B53" s="15" t="s">
        <v>85</v>
      </c>
      <c r="C53" s="15">
        <v>402</v>
      </c>
      <c r="D53" s="15">
        <v>1718</v>
      </c>
      <c r="E53" s="15">
        <v>1130</v>
      </c>
      <c r="F53" s="86">
        <v>48.54</v>
      </c>
      <c r="G53" s="86">
        <v>51.459999999999994</v>
      </c>
      <c r="H53" s="86"/>
      <c r="I53" s="98"/>
      <c r="J53" s="100">
        <f t="shared" si="0"/>
        <v>48.54</v>
      </c>
      <c r="K53" s="98"/>
      <c r="L53" s="98"/>
      <c r="M53" s="98"/>
      <c r="N53" s="98"/>
      <c r="O53" s="98"/>
      <c r="P53" s="98"/>
      <c r="Q53" s="98"/>
      <c r="R53" s="98"/>
    </row>
    <row r="54" spans="1:24" ht="15" customHeight="1" thickBot="1">
      <c r="A54" s="328"/>
      <c r="B54" s="15" t="s">
        <v>86</v>
      </c>
      <c r="C54" s="15">
        <v>403</v>
      </c>
      <c r="D54" s="15">
        <v>1548</v>
      </c>
      <c r="E54" s="15">
        <v>855</v>
      </c>
      <c r="F54" s="86">
        <v>46.1</v>
      </c>
      <c r="G54" s="86">
        <v>53.899999999999991</v>
      </c>
      <c r="H54" s="86"/>
      <c r="I54" s="98"/>
      <c r="J54" s="100">
        <f t="shared" si="0"/>
        <v>46.1</v>
      </c>
      <c r="K54" s="98"/>
      <c r="L54" s="98"/>
      <c r="M54" s="98"/>
      <c r="N54" s="98"/>
      <c r="O54" s="98"/>
      <c r="P54" s="98"/>
      <c r="Q54" s="98"/>
      <c r="R54" s="98"/>
    </row>
    <row r="55" spans="1:24" ht="15" customHeight="1" thickBot="1">
      <c r="A55" s="328"/>
      <c r="B55" s="15" t="s">
        <v>87</v>
      </c>
      <c r="C55" s="15">
        <v>404</v>
      </c>
      <c r="D55" s="15">
        <v>1710</v>
      </c>
      <c r="E55" s="15">
        <v>1120</v>
      </c>
      <c r="F55" s="86">
        <v>69.36</v>
      </c>
      <c r="G55" s="86">
        <v>30.64</v>
      </c>
      <c r="H55" s="86"/>
      <c r="I55" s="98"/>
      <c r="J55" s="100">
        <f t="shared" si="0"/>
        <v>69.36</v>
      </c>
      <c r="K55" s="98"/>
      <c r="L55" s="98"/>
      <c r="M55" s="98"/>
      <c r="N55" s="98"/>
      <c r="O55" s="98"/>
      <c r="P55" s="98"/>
      <c r="Q55" s="98"/>
      <c r="R55" s="98"/>
    </row>
    <row r="56" spans="1:24" ht="15" customHeight="1" thickBot="1">
      <c r="A56" s="328"/>
      <c r="B56" s="15" t="s">
        <v>88</v>
      </c>
      <c r="C56" s="15">
        <v>407</v>
      </c>
      <c r="D56" s="15">
        <v>1645</v>
      </c>
      <c r="E56" s="15">
        <v>1015</v>
      </c>
      <c r="F56" s="86">
        <v>68.23</v>
      </c>
      <c r="G56" s="86">
        <v>31.77</v>
      </c>
      <c r="H56" s="86"/>
      <c r="I56" s="98"/>
      <c r="J56" s="100">
        <f t="shared" si="0"/>
        <v>68.23</v>
      </c>
      <c r="K56" s="98"/>
      <c r="L56" s="98"/>
      <c r="M56" s="98"/>
      <c r="N56" s="98"/>
      <c r="O56" s="98"/>
      <c r="P56" s="98"/>
      <c r="Q56" s="98"/>
      <c r="R56" s="98"/>
    </row>
    <row r="57" spans="1:24" ht="15" customHeight="1" thickBot="1">
      <c r="A57" s="328"/>
      <c r="B57" s="15" t="s">
        <v>89</v>
      </c>
      <c r="C57" s="15">
        <v>408</v>
      </c>
      <c r="D57" s="15">
        <v>1542</v>
      </c>
      <c r="E57" s="15">
        <v>845</v>
      </c>
      <c r="F57" s="86">
        <v>45.2</v>
      </c>
      <c r="G57" s="86">
        <v>54.800000000000004</v>
      </c>
      <c r="H57" s="86"/>
      <c r="I57" s="98"/>
      <c r="J57" s="100">
        <f t="shared" si="0"/>
        <v>45.2</v>
      </c>
      <c r="K57" s="98"/>
      <c r="L57" s="98"/>
      <c r="M57" s="98"/>
      <c r="N57" s="98"/>
      <c r="O57" s="98"/>
      <c r="P57" s="98"/>
      <c r="Q57" s="98"/>
      <c r="R57" s="98"/>
    </row>
    <row r="58" spans="1:24" ht="15" customHeight="1" thickBot="1">
      <c r="A58" s="328"/>
      <c r="B58" s="15" t="s">
        <v>90</v>
      </c>
      <c r="C58" s="15">
        <v>409</v>
      </c>
      <c r="D58" s="15">
        <v>1701</v>
      </c>
      <c r="E58" s="15">
        <v>1105</v>
      </c>
      <c r="F58" s="86">
        <v>81.599999999999994</v>
      </c>
      <c r="G58" s="86">
        <v>18.400000000000006</v>
      </c>
      <c r="H58" s="86"/>
      <c r="I58" s="98"/>
      <c r="J58" s="100">
        <f t="shared" si="0"/>
        <v>81.599999999999994</v>
      </c>
      <c r="K58" s="98"/>
      <c r="L58" s="98"/>
      <c r="M58" s="98"/>
      <c r="N58" s="98"/>
      <c r="O58" s="98"/>
      <c r="P58" s="98"/>
      <c r="Q58" s="98"/>
      <c r="R58" s="98"/>
    </row>
    <row r="59" spans="1:24" ht="15" customHeight="1" thickBot="1">
      <c r="A59" s="348" t="s">
        <v>91</v>
      </c>
      <c r="B59" s="14" t="s">
        <v>92</v>
      </c>
      <c r="C59" s="14">
        <v>121</v>
      </c>
      <c r="D59" s="14">
        <v>1679</v>
      </c>
      <c r="E59" s="14">
        <v>1070</v>
      </c>
      <c r="F59" s="87">
        <v>70.27</v>
      </c>
      <c r="G59" s="87">
        <v>29.73</v>
      </c>
      <c r="H59" s="87"/>
      <c r="I59" s="98"/>
      <c r="J59" s="100">
        <f t="shared" si="0"/>
        <v>70.27</v>
      </c>
      <c r="K59" s="98"/>
      <c r="L59" s="98"/>
      <c r="M59" s="98"/>
      <c r="N59" s="98"/>
      <c r="O59" s="98"/>
      <c r="P59" s="98"/>
      <c r="Q59" s="98"/>
      <c r="R59" s="98"/>
    </row>
    <row r="60" spans="1:24" ht="15" customHeight="1" thickBot="1">
      <c r="A60" s="349"/>
      <c r="B60" s="14" t="s">
        <v>93</v>
      </c>
      <c r="C60" s="14">
        <v>122</v>
      </c>
      <c r="D60" s="14">
        <v>1704</v>
      </c>
      <c r="E60" s="14">
        <v>1110</v>
      </c>
      <c r="F60" s="87">
        <v>83.009999999999991</v>
      </c>
      <c r="G60" s="87">
        <v>16.990000000000006</v>
      </c>
      <c r="H60" s="87"/>
      <c r="I60" s="98"/>
      <c r="J60" s="100">
        <f t="shared" si="0"/>
        <v>83.009999999999991</v>
      </c>
      <c r="K60" s="98"/>
      <c r="L60" s="98"/>
      <c r="M60" s="98"/>
      <c r="N60" s="98"/>
      <c r="O60" s="98"/>
      <c r="P60" s="98"/>
      <c r="Q60" s="98"/>
      <c r="R60" s="98"/>
    </row>
    <row r="61" spans="1:24" ht="15" customHeight="1" thickBot="1">
      <c r="A61" s="349"/>
      <c r="B61" s="13" t="s">
        <v>94</v>
      </c>
      <c r="C61" s="14">
        <v>123</v>
      </c>
      <c r="D61" s="14">
        <v>1336</v>
      </c>
      <c r="E61" s="14">
        <v>514</v>
      </c>
      <c r="F61" s="87">
        <v>12</v>
      </c>
      <c r="G61" s="87">
        <v>88</v>
      </c>
      <c r="H61" s="87"/>
      <c r="I61" s="98"/>
      <c r="J61" s="100">
        <f t="shared" si="0"/>
        <v>12</v>
      </c>
      <c r="K61" s="98"/>
      <c r="L61" s="98"/>
      <c r="M61" s="98"/>
      <c r="N61" s="98"/>
      <c r="O61" s="98"/>
      <c r="P61" s="98"/>
      <c r="Q61" s="98"/>
      <c r="R61" s="98"/>
    </row>
    <row r="62" spans="1:24" ht="15" customHeight="1" thickBot="1">
      <c r="A62" s="349"/>
      <c r="B62" s="14" t="s">
        <v>95</v>
      </c>
      <c r="C62" s="14"/>
      <c r="D62" s="14">
        <v>1775</v>
      </c>
      <c r="E62" s="14">
        <v>1225</v>
      </c>
      <c r="F62" s="87" t="s">
        <v>32</v>
      </c>
      <c r="G62" s="87" t="s">
        <v>32</v>
      </c>
      <c r="H62" s="87"/>
      <c r="I62" s="98"/>
      <c r="J62" s="100"/>
      <c r="K62" s="98"/>
      <c r="L62" s="98"/>
      <c r="M62" s="98"/>
      <c r="N62" s="98"/>
      <c r="O62" s="98"/>
      <c r="P62" s="98"/>
      <c r="Q62" s="98"/>
      <c r="R62" s="98"/>
    </row>
    <row r="63" spans="1:24" ht="15" customHeight="1" thickBot="1">
      <c r="A63" s="349"/>
      <c r="B63" s="274" t="s">
        <v>223</v>
      </c>
      <c r="C63" s="14"/>
      <c r="D63" s="101">
        <v>1405</v>
      </c>
      <c r="E63" s="101">
        <v>650</v>
      </c>
      <c r="F63" s="101">
        <v>27</v>
      </c>
      <c r="G63" s="101">
        <f>100-F63</f>
        <v>73</v>
      </c>
      <c r="H63" s="101">
        <v>36.6</v>
      </c>
      <c r="I63" s="98"/>
      <c r="J63" s="100"/>
      <c r="K63" s="98"/>
      <c r="L63" s="98"/>
      <c r="M63" s="98"/>
      <c r="N63" s="98"/>
      <c r="O63" s="98"/>
      <c r="P63" s="98"/>
      <c r="Q63" s="98"/>
      <c r="R63" s="98"/>
    </row>
    <row r="64" spans="1:24" ht="15" customHeight="1" thickBot="1">
      <c r="A64" s="350"/>
      <c r="B64" s="292" t="s">
        <v>701</v>
      </c>
      <c r="C64" s="14"/>
      <c r="D64" s="101">
        <v>1594</v>
      </c>
      <c r="E64" s="101">
        <v>1367</v>
      </c>
      <c r="F64" s="101">
        <v>97</v>
      </c>
      <c r="G64" s="101">
        <f>100-F64</f>
        <v>3</v>
      </c>
      <c r="H64" s="101">
        <v>0</v>
      </c>
      <c r="I64" s="98"/>
      <c r="J64" s="100"/>
      <c r="K64" s="98"/>
      <c r="L64" s="98"/>
      <c r="M64" s="98"/>
      <c r="N64" s="98"/>
      <c r="O64" s="98"/>
      <c r="P64" s="98"/>
      <c r="Q64" s="98"/>
      <c r="R64" s="98"/>
    </row>
    <row r="65" spans="1:24" ht="15" customHeight="1" thickBot="1">
      <c r="A65" s="345" t="s">
        <v>96</v>
      </c>
      <c r="B65" s="15" t="s">
        <v>98</v>
      </c>
      <c r="C65" s="15"/>
      <c r="D65" s="15">
        <v>1406</v>
      </c>
      <c r="E65" s="15">
        <v>625</v>
      </c>
      <c r="F65" s="86">
        <v>13.15</v>
      </c>
      <c r="G65" s="86">
        <v>86.850000000000009</v>
      </c>
      <c r="H65" s="86"/>
      <c r="I65" s="98"/>
      <c r="J65" s="100">
        <f t="shared" si="0"/>
        <v>13.15</v>
      </c>
      <c r="K65" s="98"/>
      <c r="L65" s="98"/>
      <c r="M65" s="98"/>
      <c r="N65" s="98"/>
      <c r="O65" s="98"/>
      <c r="P65" s="98"/>
      <c r="Q65" s="98"/>
      <c r="R65" s="98"/>
    </row>
    <row r="66" spans="1:24" ht="15" customHeight="1" thickBot="1">
      <c r="A66" s="346"/>
      <c r="B66" s="16" t="s">
        <v>98</v>
      </c>
      <c r="C66" s="15">
        <v>111</v>
      </c>
      <c r="D66" s="15">
        <v>1580</v>
      </c>
      <c r="E66" s="15">
        <v>910</v>
      </c>
      <c r="F66" s="86">
        <v>32</v>
      </c>
      <c r="G66" s="86">
        <v>68</v>
      </c>
      <c r="H66" s="86"/>
      <c r="I66" s="98"/>
      <c r="J66" s="100">
        <f t="shared" si="0"/>
        <v>32</v>
      </c>
      <c r="K66" s="98"/>
      <c r="L66" s="98"/>
      <c r="M66" s="98"/>
      <c r="N66" s="98"/>
      <c r="O66" s="98"/>
      <c r="P66" s="98"/>
      <c r="Q66" s="98"/>
      <c r="R66" s="98"/>
    </row>
    <row r="67" spans="1:24" ht="15" customHeight="1" thickBot="1">
      <c r="A67" s="346"/>
      <c r="B67" s="15" t="s">
        <v>99</v>
      </c>
      <c r="C67" s="15">
        <v>112</v>
      </c>
      <c r="D67" s="15">
        <v>1517</v>
      </c>
      <c r="E67" s="15">
        <v>805</v>
      </c>
      <c r="F67" s="86">
        <v>27.24</v>
      </c>
      <c r="G67" s="86">
        <v>72.760000000000005</v>
      </c>
      <c r="H67" s="86"/>
      <c r="I67" s="98"/>
      <c r="J67" s="100">
        <f t="shared" si="0"/>
        <v>27.24</v>
      </c>
      <c r="K67" s="98"/>
      <c r="L67" s="98"/>
      <c r="M67" s="98"/>
      <c r="N67" s="98"/>
      <c r="O67" s="98"/>
      <c r="P67" s="98"/>
      <c r="Q67" s="98"/>
      <c r="R67" s="98"/>
    </row>
    <row r="68" spans="1:24" ht="15" customHeight="1" thickBot="1">
      <c r="A68" s="346"/>
      <c r="B68" s="15" t="s">
        <v>100</v>
      </c>
      <c r="C68" s="15">
        <v>113</v>
      </c>
      <c r="D68" s="15">
        <v>1549</v>
      </c>
      <c r="E68" s="15">
        <v>855</v>
      </c>
      <c r="F68" s="86">
        <v>26.25</v>
      </c>
      <c r="G68" s="86">
        <v>73.75</v>
      </c>
      <c r="H68" s="86"/>
      <c r="I68" s="98"/>
      <c r="J68" s="100">
        <f t="shared" si="0"/>
        <v>26.25</v>
      </c>
      <c r="K68" s="98"/>
      <c r="L68" s="98"/>
      <c r="M68" s="98"/>
      <c r="N68" s="98"/>
      <c r="O68" s="98"/>
      <c r="P68" s="98"/>
      <c r="Q68" s="98"/>
      <c r="R68" s="98"/>
    </row>
    <row r="69" spans="1:24" ht="15" customHeight="1" thickBot="1">
      <c r="A69" s="351"/>
      <c r="B69" s="16" t="s">
        <v>702</v>
      </c>
      <c r="C69" s="15"/>
      <c r="D69" s="15">
        <v>1785</v>
      </c>
      <c r="E69" s="15">
        <v>1238</v>
      </c>
      <c r="F69" s="86">
        <v>75</v>
      </c>
      <c r="G69" s="86">
        <v>25</v>
      </c>
      <c r="H69" s="86">
        <v>10</v>
      </c>
      <c r="I69" s="98"/>
      <c r="J69" s="100"/>
      <c r="K69" s="98"/>
      <c r="L69" s="98"/>
      <c r="M69" s="98"/>
      <c r="N69" s="98"/>
      <c r="O69" s="98"/>
      <c r="P69" s="98"/>
      <c r="Q69" s="98"/>
      <c r="R69" s="98"/>
    </row>
    <row r="70" spans="1:24" ht="15" customHeight="1" thickBot="1">
      <c r="A70" s="348" t="s">
        <v>700</v>
      </c>
      <c r="B70" s="14" t="s">
        <v>228</v>
      </c>
      <c r="C70" s="14"/>
      <c r="D70" s="14">
        <v>1703</v>
      </c>
      <c r="E70" s="14">
        <v>1142</v>
      </c>
      <c r="F70" s="87">
        <v>80</v>
      </c>
      <c r="G70" s="87">
        <f>100-F70</f>
        <v>20</v>
      </c>
      <c r="H70" s="101"/>
      <c r="I70" s="98"/>
      <c r="J70" s="100"/>
      <c r="K70" s="98"/>
      <c r="L70" s="98"/>
      <c r="M70" s="98"/>
      <c r="N70" s="98"/>
      <c r="O70" s="98"/>
      <c r="P70" s="98"/>
      <c r="Q70" s="98"/>
      <c r="R70" s="98"/>
    </row>
    <row r="71" spans="1:24" ht="15" customHeight="1" thickBot="1">
      <c r="A71" s="349"/>
      <c r="B71" s="14" t="s">
        <v>233</v>
      </c>
      <c r="C71" s="14"/>
      <c r="D71" s="14">
        <v>1777</v>
      </c>
      <c r="E71" s="14">
        <v>1316</v>
      </c>
      <c r="F71" s="87">
        <v>91</v>
      </c>
      <c r="G71" s="87">
        <f>100-F71</f>
        <v>9</v>
      </c>
      <c r="H71" s="101"/>
      <c r="I71" s="98"/>
      <c r="J71" s="100"/>
      <c r="K71" s="98"/>
      <c r="L71" s="98"/>
      <c r="M71" s="98"/>
      <c r="N71" s="98"/>
      <c r="O71" s="98"/>
      <c r="P71" s="98"/>
      <c r="Q71" s="98"/>
      <c r="R71" s="98"/>
    </row>
    <row r="72" spans="1:24" ht="15" customHeight="1" thickBot="1">
      <c r="A72" s="350"/>
      <c r="B72" s="13" t="s">
        <v>224</v>
      </c>
      <c r="C72" s="14"/>
      <c r="D72" s="14">
        <v>1507</v>
      </c>
      <c r="E72" s="14">
        <v>837</v>
      </c>
      <c r="F72" s="87">
        <v>57</v>
      </c>
      <c r="G72" s="87">
        <f>100-F72</f>
        <v>43</v>
      </c>
      <c r="H72" s="101">
        <v>20.8</v>
      </c>
      <c r="I72" s="98"/>
      <c r="J72" s="100"/>
      <c r="K72" s="98"/>
      <c r="L72" s="98"/>
      <c r="M72" s="98"/>
      <c r="N72" s="98"/>
      <c r="O72" s="98"/>
      <c r="P72" s="98"/>
      <c r="Q72" s="98"/>
      <c r="R72" s="98"/>
    </row>
    <row r="73" spans="1:24" ht="15" customHeight="1" thickBot="1">
      <c r="A73" s="345" t="s">
        <v>470</v>
      </c>
      <c r="B73" s="15" t="s">
        <v>454</v>
      </c>
      <c r="C73" s="15"/>
      <c r="D73" s="15">
        <v>1757.9</v>
      </c>
      <c r="E73" s="15">
        <v>1278.4590683760684</v>
      </c>
      <c r="F73" s="15">
        <v>94.887765894934788</v>
      </c>
      <c r="G73" s="15">
        <v>5.1122341050652125</v>
      </c>
      <c r="H73" s="15"/>
      <c r="I73" s="91" t="s">
        <v>477</v>
      </c>
      <c r="J73" s="91"/>
      <c r="K73" s="91"/>
      <c r="L73" s="91"/>
      <c r="M73" s="98"/>
      <c r="N73" s="98"/>
      <c r="O73" s="98"/>
      <c r="P73" s="98"/>
      <c r="Q73" s="98"/>
      <c r="R73" s="98"/>
    </row>
    <row r="74" spans="1:24" ht="15" customHeight="1" thickBot="1">
      <c r="A74" s="346"/>
      <c r="B74" s="15" t="s">
        <v>455</v>
      </c>
      <c r="C74" s="15"/>
      <c r="D74" s="15">
        <v>1800.2500000000002</v>
      </c>
      <c r="E74" s="15">
        <v>1467.3201236649807</v>
      </c>
      <c r="F74" s="15">
        <v>97.672413793103445</v>
      </c>
      <c r="G74" s="15">
        <v>2.3275862068965552</v>
      </c>
      <c r="H74" s="15"/>
      <c r="I74" s="91" t="s">
        <v>477</v>
      </c>
      <c r="J74" s="91"/>
      <c r="K74" s="91"/>
      <c r="L74" s="91"/>
      <c r="M74" s="98"/>
      <c r="N74" s="98"/>
      <c r="O74" s="98"/>
      <c r="P74" s="98"/>
      <c r="Q74" s="98"/>
      <c r="R74" s="98"/>
      <c r="S74" s="98"/>
      <c r="T74" s="98"/>
      <c r="U74" s="98"/>
      <c r="V74" s="98"/>
      <c r="W74" s="98"/>
      <c r="X74" s="98"/>
    </row>
    <row r="75" spans="1:24" ht="15" customHeight="1" thickBot="1">
      <c r="A75" s="346"/>
      <c r="B75" s="15" t="s">
        <v>456</v>
      </c>
      <c r="C75" s="15"/>
      <c r="D75" s="15">
        <v>1866.9</v>
      </c>
      <c r="E75" s="15">
        <v>1464.2149755772646</v>
      </c>
      <c r="F75" s="15">
        <v>96.022646850672331</v>
      </c>
      <c r="G75" s="15">
        <v>3.9773531493276693</v>
      </c>
      <c r="H75" s="15"/>
      <c r="I75" s="91" t="s">
        <v>477</v>
      </c>
      <c r="J75" s="91"/>
      <c r="K75" s="91"/>
      <c r="L75" s="91"/>
      <c r="M75" s="98"/>
      <c r="N75" s="98"/>
      <c r="O75" s="98"/>
      <c r="P75" s="98"/>
      <c r="Q75" s="98"/>
      <c r="R75" s="98"/>
      <c r="S75" s="98"/>
      <c r="T75" s="98"/>
      <c r="U75" s="98"/>
      <c r="V75" s="98"/>
      <c r="W75" s="98"/>
      <c r="X75" s="98"/>
    </row>
    <row r="76" spans="1:24" ht="15" customHeight="1" thickBot="1">
      <c r="A76" s="346"/>
      <c r="B76" s="15" t="s">
        <v>457</v>
      </c>
      <c r="C76" s="15"/>
      <c r="D76" s="15">
        <v>1867.6500000000003</v>
      </c>
      <c r="E76" s="15">
        <v>1442.1759843750001</v>
      </c>
      <c r="F76" s="15">
        <v>97.409955483609892</v>
      </c>
      <c r="G76" s="15">
        <v>2.5900445163901082</v>
      </c>
      <c r="H76" s="15"/>
      <c r="I76" s="91" t="s">
        <v>478</v>
      </c>
      <c r="J76" s="91"/>
      <c r="K76" s="91"/>
      <c r="L76" s="91"/>
      <c r="M76" s="98"/>
      <c r="N76" s="98"/>
      <c r="O76" s="98"/>
      <c r="P76" s="98"/>
      <c r="Q76" s="98"/>
      <c r="R76" s="98"/>
      <c r="S76" s="98"/>
      <c r="T76" s="98"/>
      <c r="U76" s="98"/>
      <c r="V76" s="98"/>
      <c r="W76" s="98"/>
      <c r="X76" s="98"/>
    </row>
    <row r="77" spans="1:24" ht="15" customHeight="1" thickBot="1">
      <c r="A77" s="346"/>
      <c r="B77" s="15" t="s">
        <v>458</v>
      </c>
      <c r="C77" s="15"/>
      <c r="D77" s="15">
        <v>1887.5</v>
      </c>
      <c r="E77" s="15">
        <v>1482.9879560750976</v>
      </c>
      <c r="F77" s="15">
        <v>98.51217312894498</v>
      </c>
      <c r="G77" s="15">
        <v>1.4878268710550202</v>
      </c>
      <c r="H77" s="15"/>
      <c r="I77" s="91" t="s">
        <v>477</v>
      </c>
      <c r="J77" s="91"/>
      <c r="K77" s="91"/>
      <c r="L77" s="91"/>
      <c r="M77" s="98"/>
      <c r="N77" s="98"/>
      <c r="O77" s="98"/>
      <c r="P77" s="98"/>
      <c r="Q77" s="98"/>
      <c r="R77" s="98"/>
      <c r="S77" s="98"/>
      <c r="T77" s="98"/>
      <c r="U77" s="98"/>
      <c r="V77" s="98"/>
      <c r="W77" s="98"/>
      <c r="X77" s="98"/>
    </row>
    <row r="78" spans="1:24" ht="15" customHeight="1" thickBot="1">
      <c r="A78" s="346"/>
      <c r="B78" s="15" t="s">
        <v>459</v>
      </c>
      <c r="C78" s="15"/>
      <c r="D78" s="15">
        <v>1797.4999999999998</v>
      </c>
      <c r="E78" s="15">
        <v>1390.5540085481155</v>
      </c>
      <c r="F78" s="15">
        <v>97.137117026619777</v>
      </c>
      <c r="G78" s="15">
        <v>2.8628829733802235</v>
      </c>
      <c r="H78" s="15"/>
      <c r="I78" s="91" t="s">
        <v>477</v>
      </c>
      <c r="J78" s="91"/>
      <c r="K78" s="91"/>
      <c r="L78" s="91"/>
      <c r="M78" s="98"/>
      <c r="N78" s="98"/>
      <c r="O78" s="98"/>
      <c r="P78" s="98"/>
      <c r="Q78" s="98"/>
      <c r="R78" s="98"/>
      <c r="S78" s="98"/>
      <c r="T78" s="98"/>
      <c r="U78" s="98"/>
      <c r="V78" s="98"/>
      <c r="W78" s="98"/>
      <c r="X78" s="98"/>
    </row>
    <row r="79" spans="1:24" ht="15" customHeight="1" thickBot="1">
      <c r="A79" s="346"/>
      <c r="B79" s="15" t="s">
        <v>460</v>
      </c>
      <c r="C79" s="15"/>
      <c r="D79" s="15">
        <v>1964.1</v>
      </c>
      <c r="E79" s="15">
        <v>1537.8686126598886</v>
      </c>
      <c r="F79" s="15">
        <v>98.212789723540908</v>
      </c>
      <c r="G79" s="15">
        <v>1.787210276459092</v>
      </c>
      <c r="H79" s="15"/>
      <c r="I79" s="91" t="s">
        <v>477</v>
      </c>
      <c r="J79" s="91"/>
      <c r="K79" s="91"/>
      <c r="L79" s="91"/>
      <c r="M79" s="98"/>
      <c r="N79" s="98"/>
      <c r="O79" s="98"/>
      <c r="P79" s="98"/>
      <c r="Q79" s="98"/>
      <c r="R79" s="98"/>
      <c r="S79" s="98"/>
      <c r="T79" s="98"/>
      <c r="U79" s="98"/>
      <c r="V79" s="98"/>
      <c r="W79" s="98"/>
      <c r="X79" s="98"/>
    </row>
    <row r="80" spans="1:24" ht="15" customHeight="1" thickBot="1">
      <c r="A80" s="346"/>
      <c r="B80" s="15" t="s">
        <v>461</v>
      </c>
      <c r="C80" s="15"/>
      <c r="D80" s="15">
        <v>1439.7</v>
      </c>
      <c r="E80" s="15">
        <v>731.56365839584544</v>
      </c>
      <c r="F80" s="15">
        <v>17.306382012264361</v>
      </c>
      <c r="G80" s="15">
        <v>82.693617987735635</v>
      </c>
      <c r="H80" s="15"/>
      <c r="I80" s="91" t="s">
        <v>446</v>
      </c>
      <c r="J80" s="91"/>
      <c r="K80" s="91"/>
      <c r="L80" s="91"/>
      <c r="M80" s="98"/>
      <c r="N80" s="98"/>
      <c r="O80" s="98"/>
      <c r="P80" s="98"/>
      <c r="Q80" s="98"/>
      <c r="R80" s="98"/>
      <c r="S80" s="98"/>
      <c r="T80" s="98"/>
      <c r="U80" s="98"/>
      <c r="V80" s="98"/>
      <c r="W80" s="98"/>
      <c r="X80" s="98"/>
    </row>
    <row r="81" spans="1:24" ht="15" customHeight="1" thickBot="1">
      <c r="A81" s="346"/>
      <c r="B81" s="15" t="s">
        <v>462</v>
      </c>
      <c r="C81" s="15"/>
      <c r="D81" s="15">
        <v>1659.6000000000001</v>
      </c>
      <c r="E81" s="15">
        <v>1083.5028584495769</v>
      </c>
      <c r="F81" s="15">
        <v>73.380035026269695</v>
      </c>
      <c r="G81" s="15">
        <v>26.619964973730305</v>
      </c>
      <c r="H81" s="15"/>
      <c r="I81" s="91" t="s">
        <v>447</v>
      </c>
      <c r="J81" s="91"/>
      <c r="K81" s="91"/>
      <c r="L81" s="91"/>
      <c r="M81" s="98"/>
      <c r="N81" s="98"/>
      <c r="O81" s="98"/>
      <c r="P81" s="98"/>
      <c r="Q81" s="98"/>
      <c r="R81" s="98"/>
      <c r="S81" s="98"/>
      <c r="T81" s="98"/>
      <c r="U81" s="98"/>
      <c r="V81" s="98"/>
      <c r="W81" s="98"/>
      <c r="X81" s="98"/>
    </row>
    <row r="82" spans="1:24" ht="15" customHeight="1" thickBot="1">
      <c r="A82" s="346"/>
      <c r="B82" s="15" t="s">
        <v>463</v>
      </c>
      <c r="C82" s="15"/>
      <c r="D82" s="15">
        <v>1649.4</v>
      </c>
      <c r="E82" s="15">
        <v>1070.0966835559648</v>
      </c>
      <c r="F82" s="15">
        <v>71.654242101526449</v>
      </c>
      <c r="G82" s="15">
        <v>28.345757898473551</v>
      </c>
      <c r="H82" s="15"/>
      <c r="I82" s="91" t="s">
        <v>448</v>
      </c>
      <c r="J82" s="91"/>
      <c r="K82" s="91"/>
      <c r="L82" s="91"/>
      <c r="M82" s="98"/>
      <c r="N82" s="98"/>
      <c r="O82" s="98"/>
      <c r="P82" s="98"/>
      <c r="Q82" s="98"/>
      <c r="R82" s="98"/>
      <c r="S82" s="98"/>
      <c r="T82" s="98"/>
      <c r="U82" s="98"/>
      <c r="V82" s="98"/>
      <c r="W82" s="98"/>
      <c r="X82" s="98"/>
    </row>
    <row r="83" spans="1:24" ht="15" customHeight="1" thickBot="1">
      <c r="A83" s="346"/>
      <c r="B83" s="15" t="s">
        <v>464</v>
      </c>
      <c r="C83" s="15"/>
      <c r="D83" s="15">
        <v>1704.909090909091</v>
      </c>
      <c r="E83" s="15">
        <v>1113.6816703140712</v>
      </c>
      <c r="F83" s="15">
        <v>77.660785429709733</v>
      </c>
      <c r="G83" s="15">
        <v>22.339214570290267</v>
      </c>
      <c r="H83" s="15"/>
      <c r="I83" s="91" t="s">
        <v>449</v>
      </c>
      <c r="J83" s="91"/>
      <c r="K83" s="91"/>
      <c r="L83" s="91"/>
      <c r="M83" s="98"/>
      <c r="N83" s="98"/>
      <c r="O83" s="98"/>
      <c r="P83" s="98"/>
      <c r="Q83" s="98"/>
      <c r="R83" s="98"/>
      <c r="S83" s="98"/>
      <c r="T83" s="98"/>
      <c r="U83" s="98"/>
      <c r="V83" s="98"/>
      <c r="W83" s="98"/>
      <c r="X83" s="98"/>
    </row>
    <row r="84" spans="1:24" ht="15" customHeight="1" thickBot="1">
      <c r="A84" s="346"/>
      <c r="B84" s="15" t="s">
        <v>465</v>
      </c>
      <c r="C84" s="15"/>
      <c r="D84" s="15">
        <v>1728.1654676258993</v>
      </c>
      <c r="E84" s="15">
        <v>1166.8423841746051</v>
      </c>
      <c r="F84" s="15">
        <v>76.753801013603635</v>
      </c>
      <c r="G84" s="15">
        <v>23.246198986396365</v>
      </c>
      <c r="H84" s="15"/>
      <c r="I84" s="91" t="s">
        <v>450</v>
      </c>
      <c r="J84" s="91"/>
      <c r="K84" s="91"/>
      <c r="L84" s="91"/>
      <c r="M84" s="98"/>
      <c r="N84" s="98"/>
      <c r="O84" s="98"/>
      <c r="P84" s="98"/>
      <c r="Q84" s="98"/>
      <c r="R84" s="98"/>
      <c r="S84" s="98"/>
      <c r="T84" s="98"/>
      <c r="U84" s="98"/>
      <c r="V84" s="98"/>
      <c r="W84" s="98"/>
      <c r="X84" s="98"/>
    </row>
    <row r="85" spans="1:24" ht="15" customHeight="1" thickBot="1">
      <c r="A85" s="346"/>
      <c r="B85" s="15" t="s">
        <v>466</v>
      </c>
      <c r="C85" s="15"/>
      <c r="D85" s="15">
        <v>1633.3812949640287</v>
      </c>
      <c r="E85" s="15">
        <v>1236.277512134018</v>
      </c>
      <c r="F85" s="15">
        <v>63.879703983624623</v>
      </c>
      <c r="G85" s="15">
        <v>36.120296016375377</v>
      </c>
      <c r="H85" s="15"/>
      <c r="I85" s="91" t="s">
        <v>449</v>
      </c>
      <c r="J85" s="91"/>
      <c r="K85" s="91"/>
      <c r="L85" s="91"/>
      <c r="M85" s="98"/>
      <c r="N85" s="98"/>
      <c r="O85" s="98"/>
      <c r="P85" s="98"/>
      <c r="Q85" s="98"/>
      <c r="R85" s="98"/>
      <c r="S85" s="98"/>
      <c r="T85" s="98"/>
      <c r="U85" s="98"/>
      <c r="V85" s="98"/>
      <c r="W85" s="98"/>
      <c r="X85" s="98"/>
    </row>
    <row r="86" spans="1:24" ht="15" customHeight="1" thickBot="1">
      <c r="A86" s="346"/>
      <c r="B86" s="15" t="s">
        <v>467</v>
      </c>
      <c r="C86" s="15"/>
      <c r="D86" s="15">
        <v>1628.9928057553957</v>
      </c>
      <c r="E86" s="15">
        <v>992.13598958420278</v>
      </c>
      <c r="F86" s="15">
        <v>48.588744588744589</v>
      </c>
      <c r="G86" s="15">
        <v>51.411255411255411</v>
      </c>
      <c r="H86" s="15"/>
      <c r="I86" s="91" t="s">
        <v>451</v>
      </c>
      <c r="J86" s="91"/>
      <c r="K86" s="91"/>
      <c r="L86" s="91"/>
      <c r="M86" s="98"/>
      <c r="N86" s="98"/>
      <c r="O86" s="98"/>
      <c r="P86" s="98"/>
      <c r="Q86" s="98"/>
      <c r="R86" s="98"/>
      <c r="S86" s="98"/>
      <c r="T86" s="98"/>
      <c r="U86" s="98"/>
      <c r="V86" s="98"/>
      <c r="W86" s="98"/>
      <c r="X86" s="98"/>
    </row>
    <row r="87" spans="1:24" ht="15" customHeight="1" thickBot="1">
      <c r="A87" s="346"/>
      <c r="B87" s="15" t="s">
        <v>468</v>
      </c>
      <c r="C87" s="15"/>
      <c r="D87" s="15">
        <v>1733.9568345323742</v>
      </c>
      <c r="E87" s="15">
        <v>1158.7392886765228</v>
      </c>
      <c r="F87" s="15">
        <v>72.871875546233184</v>
      </c>
      <c r="G87" s="15">
        <v>27.128124453766816</v>
      </c>
      <c r="H87" s="15"/>
      <c r="I87" s="91" t="s">
        <v>452</v>
      </c>
      <c r="J87" s="91"/>
      <c r="K87" s="91"/>
      <c r="L87" s="91"/>
      <c r="M87" s="98"/>
      <c r="N87" s="98"/>
      <c r="O87" s="98"/>
      <c r="P87" s="98"/>
      <c r="Q87" s="98"/>
      <c r="R87" s="98"/>
      <c r="S87" s="98"/>
      <c r="T87" s="98"/>
      <c r="U87" s="98"/>
      <c r="V87" s="98"/>
      <c r="W87" s="98"/>
      <c r="X87" s="98"/>
    </row>
    <row r="88" spans="1:24" ht="15" customHeight="1" thickBot="1">
      <c r="A88" s="347"/>
      <c r="B88" s="15" t="s">
        <v>469</v>
      </c>
      <c r="C88" s="15"/>
      <c r="D88" s="15">
        <v>1363.5690140845072</v>
      </c>
      <c r="E88" s="15">
        <v>577.09679752363127</v>
      </c>
      <c r="F88" s="15">
        <v>24.410503751339768</v>
      </c>
      <c r="G88" s="15">
        <v>75.589496248660225</v>
      </c>
      <c r="H88" s="15"/>
      <c r="I88" s="91" t="s">
        <v>453</v>
      </c>
      <c r="J88" s="91"/>
      <c r="K88" s="91"/>
      <c r="L88" s="91"/>
      <c r="M88" s="98"/>
      <c r="N88" s="98"/>
      <c r="O88" s="98"/>
      <c r="P88" s="98"/>
      <c r="Q88" s="98"/>
      <c r="R88" s="98"/>
      <c r="S88" s="98"/>
      <c r="T88" s="98"/>
      <c r="U88" s="98"/>
      <c r="V88" s="98"/>
      <c r="W88" s="98"/>
      <c r="X88" s="98"/>
    </row>
    <row r="89" spans="1:24" ht="17.25" thickBot="1">
      <c r="A89" s="338" t="s">
        <v>286</v>
      </c>
      <c r="B89" s="274" t="s">
        <v>220</v>
      </c>
      <c r="C89" s="101"/>
      <c r="D89" s="101">
        <v>1760</v>
      </c>
      <c r="E89" s="101">
        <v>1262.0999999999999</v>
      </c>
      <c r="F89" s="101">
        <v>6</v>
      </c>
      <c r="G89" s="101">
        <f>100-F89</f>
        <v>94</v>
      </c>
      <c r="H89" s="101">
        <v>29.8</v>
      </c>
    </row>
    <row r="90" spans="1:24" ht="17.25" thickBot="1">
      <c r="A90" s="339"/>
      <c r="B90" s="101" t="s">
        <v>219</v>
      </c>
      <c r="C90" s="101"/>
      <c r="D90" s="101">
        <v>1944</v>
      </c>
      <c r="E90" s="101">
        <v>1518</v>
      </c>
      <c r="F90" s="101">
        <v>1</v>
      </c>
      <c r="G90" s="101">
        <f t="shared" ref="G90:G93" si="1">100-F90</f>
        <v>99</v>
      </c>
      <c r="H90" s="101"/>
    </row>
    <row r="91" spans="1:24" ht="17.25" thickBot="1">
      <c r="A91" s="339"/>
      <c r="B91" s="101" t="s">
        <v>230</v>
      </c>
      <c r="C91" s="101"/>
      <c r="D91" s="101">
        <v>1880</v>
      </c>
      <c r="E91" s="101">
        <v>1531</v>
      </c>
      <c r="F91" s="101">
        <v>83</v>
      </c>
      <c r="G91" s="101">
        <f t="shared" si="1"/>
        <v>17</v>
      </c>
      <c r="H91" s="101"/>
    </row>
    <row r="92" spans="1:24" ht="17.25" thickBot="1">
      <c r="A92" s="339"/>
      <c r="B92" s="101" t="s">
        <v>231</v>
      </c>
      <c r="C92" s="101"/>
      <c r="D92" s="101">
        <v>1719</v>
      </c>
      <c r="E92" s="101">
        <v>1439</v>
      </c>
      <c r="F92" s="101">
        <v>87</v>
      </c>
      <c r="G92" s="101">
        <f t="shared" si="1"/>
        <v>13</v>
      </c>
      <c r="H92" s="101"/>
    </row>
    <row r="93" spans="1:24" ht="17.25" thickBot="1">
      <c r="A93" s="339"/>
      <c r="B93" s="101" t="s">
        <v>232</v>
      </c>
      <c r="C93" s="101"/>
      <c r="D93" s="101">
        <v>1170</v>
      </c>
      <c r="E93" s="101">
        <v>1012</v>
      </c>
      <c r="F93" s="101">
        <v>90</v>
      </c>
      <c r="G93" s="101">
        <f t="shared" si="1"/>
        <v>10</v>
      </c>
      <c r="H93" s="101"/>
    </row>
    <row r="94" spans="1:24" ht="17.25" thickBot="1">
      <c r="A94" s="339"/>
      <c r="B94" s="101" t="s">
        <v>318</v>
      </c>
      <c r="C94" s="101"/>
      <c r="D94" s="101">
        <v>1750</v>
      </c>
      <c r="E94" s="101">
        <v>1205</v>
      </c>
      <c r="F94" s="101">
        <v>17.899999999999999</v>
      </c>
      <c r="G94" s="101">
        <f t="shared" ref="G94:G101" si="2">100-F94</f>
        <v>82.1</v>
      </c>
      <c r="H94" s="101">
        <v>16.100000000000001</v>
      </c>
    </row>
    <row r="95" spans="1:24" ht="17.25" thickBot="1">
      <c r="A95" s="339"/>
      <c r="B95" s="101" t="s">
        <v>319</v>
      </c>
      <c r="C95" s="101"/>
      <c r="D95" s="101">
        <v>1750</v>
      </c>
      <c r="E95" s="101">
        <v>1205</v>
      </c>
      <c r="F95" s="101">
        <v>10.5</v>
      </c>
      <c r="G95" s="101">
        <f t="shared" si="2"/>
        <v>89.5</v>
      </c>
      <c r="H95" s="101">
        <v>17.5</v>
      </c>
    </row>
    <row r="96" spans="1:24" ht="17.25" thickBot="1">
      <c r="A96" s="340"/>
      <c r="B96" s="101" t="s">
        <v>320</v>
      </c>
      <c r="C96" s="101"/>
      <c r="D96" s="101">
        <v>1750</v>
      </c>
      <c r="E96" s="101">
        <v>1205</v>
      </c>
      <c r="F96" s="101">
        <v>14</v>
      </c>
      <c r="G96" s="101">
        <f t="shared" si="2"/>
        <v>86</v>
      </c>
      <c r="H96" s="101">
        <v>13.1</v>
      </c>
    </row>
    <row r="97" spans="1:26" ht="17.25" thickBot="1">
      <c r="A97" s="341" t="s">
        <v>221</v>
      </c>
      <c r="B97" s="293" t="s">
        <v>222</v>
      </c>
      <c r="C97" s="102"/>
      <c r="D97" s="102">
        <v>1407</v>
      </c>
      <c r="E97" s="102">
        <v>644</v>
      </c>
      <c r="F97" s="102">
        <v>10</v>
      </c>
      <c r="G97" s="102">
        <f t="shared" si="2"/>
        <v>90</v>
      </c>
      <c r="H97" s="102">
        <v>23</v>
      </c>
    </row>
    <row r="98" spans="1:26" ht="17.25" thickBot="1">
      <c r="A98" s="342"/>
      <c r="B98" s="293" t="s">
        <v>218</v>
      </c>
      <c r="C98" s="102"/>
      <c r="D98" s="102">
        <v>1372.8</v>
      </c>
      <c r="E98" s="102">
        <v>611</v>
      </c>
      <c r="F98" s="102">
        <v>10</v>
      </c>
      <c r="G98" s="102">
        <f t="shared" si="2"/>
        <v>90</v>
      </c>
      <c r="H98" s="102">
        <v>26.5</v>
      </c>
    </row>
    <row r="99" spans="1:26" ht="17.25" thickBot="1">
      <c r="A99" s="342"/>
      <c r="B99" s="102" t="s">
        <v>225</v>
      </c>
      <c r="C99" s="102"/>
      <c r="D99" s="102">
        <v>1684</v>
      </c>
      <c r="E99" s="102">
        <v>1064</v>
      </c>
      <c r="F99" s="102">
        <v>65</v>
      </c>
      <c r="G99" s="102">
        <f t="shared" si="2"/>
        <v>35</v>
      </c>
      <c r="H99" s="102"/>
    </row>
    <row r="100" spans="1:26" ht="17.25" thickBot="1">
      <c r="A100" s="342"/>
      <c r="B100" s="102" t="s">
        <v>227</v>
      </c>
      <c r="C100" s="102"/>
      <c r="D100" s="102">
        <v>1672</v>
      </c>
      <c r="E100" s="102">
        <v>1094</v>
      </c>
      <c r="F100" s="102">
        <v>80</v>
      </c>
      <c r="G100" s="102">
        <f t="shared" si="2"/>
        <v>20</v>
      </c>
      <c r="H100" s="102"/>
    </row>
    <row r="101" spans="1:26" ht="17.25" thickBot="1">
      <c r="A101" s="343"/>
      <c r="B101" s="102" t="s">
        <v>229</v>
      </c>
      <c r="C101" s="102"/>
      <c r="D101" s="102">
        <v>1863</v>
      </c>
      <c r="E101" s="102">
        <v>1391</v>
      </c>
      <c r="F101" s="102">
        <v>82</v>
      </c>
      <c r="G101" s="102">
        <f t="shared" si="2"/>
        <v>18</v>
      </c>
      <c r="H101" s="102"/>
    </row>
    <row r="102" spans="1:26" ht="15">
      <c r="A102" s="98" t="s">
        <v>689</v>
      </c>
      <c r="B102"/>
      <c r="C102"/>
      <c r="D102"/>
      <c r="E102"/>
      <c r="F102"/>
      <c r="G102"/>
      <c r="H102"/>
      <c r="I102"/>
      <c r="J102"/>
      <c r="K102"/>
      <c r="L102"/>
      <c r="M102"/>
      <c r="N102"/>
      <c r="O102"/>
      <c r="P102"/>
      <c r="Q102"/>
      <c r="R102"/>
      <c r="S102"/>
      <c r="T102"/>
      <c r="U102"/>
      <c r="V102"/>
      <c r="W102"/>
      <c r="X102"/>
      <c r="Y102"/>
      <c r="Z102"/>
    </row>
    <row r="103" spans="1:26">
      <c r="A103"/>
      <c r="B103"/>
      <c r="C103"/>
      <c r="D103"/>
      <c r="E103"/>
      <c r="F103"/>
      <c r="G103"/>
      <c r="H103"/>
      <c r="I103"/>
      <c r="J103"/>
      <c r="K103"/>
    </row>
    <row r="104" spans="1:26">
      <c r="A104"/>
      <c r="B104"/>
      <c r="C104"/>
      <c r="D104"/>
      <c r="E104"/>
      <c r="F104"/>
      <c r="G104"/>
      <c r="H104"/>
      <c r="I104"/>
      <c r="J104"/>
      <c r="K104"/>
    </row>
    <row r="105" spans="1:26">
      <c r="A105"/>
      <c r="B105"/>
      <c r="C105"/>
      <c r="D105"/>
      <c r="E105"/>
      <c r="F105"/>
      <c r="G105"/>
      <c r="H105"/>
      <c r="I105"/>
      <c r="J105"/>
      <c r="K105"/>
    </row>
    <row r="106" spans="1:26">
      <c r="A106"/>
      <c r="B106"/>
      <c r="C106"/>
      <c r="D106"/>
      <c r="E106"/>
      <c r="F106"/>
      <c r="G106"/>
      <c r="H106"/>
      <c r="I106"/>
      <c r="J106"/>
      <c r="K106"/>
    </row>
    <row r="107" spans="1:26">
      <c r="A107"/>
      <c r="B107"/>
      <c r="C107"/>
      <c r="D107"/>
      <c r="E107"/>
      <c r="F107"/>
      <c r="G107"/>
      <c r="H107"/>
      <c r="I107"/>
      <c r="J107"/>
      <c r="K107"/>
    </row>
    <row r="108" spans="1:26">
      <c r="A108"/>
      <c r="B108"/>
      <c r="C108"/>
      <c r="D108"/>
      <c r="E108"/>
      <c r="F108"/>
      <c r="G108"/>
      <c r="H108"/>
      <c r="I108"/>
      <c r="J108"/>
      <c r="K108"/>
    </row>
    <row r="109" spans="1:26">
      <c r="A109"/>
      <c r="B109"/>
      <c r="C109"/>
      <c r="D109"/>
      <c r="E109"/>
      <c r="F109"/>
      <c r="G109"/>
      <c r="H109"/>
      <c r="I109"/>
      <c r="J109"/>
      <c r="K109"/>
    </row>
    <row r="110" spans="1:26">
      <c r="A110"/>
      <c r="B110"/>
      <c r="C110"/>
      <c r="D110"/>
      <c r="E110"/>
      <c r="F110"/>
      <c r="G110"/>
      <c r="H110"/>
      <c r="I110"/>
      <c r="J110"/>
      <c r="K110"/>
    </row>
    <row r="111" spans="1:26">
      <c r="A111"/>
      <c r="B111"/>
      <c r="C111"/>
      <c r="D111"/>
      <c r="E111"/>
      <c r="F111"/>
      <c r="G111"/>
      <c r="H111"/>
      <c r="I111"/>
      <c r="J111"/>
      <c r="K111"/>
    </row>
    <row r="112" spans="1:26">
      <c r="A112"/>
      <c r="B112"/>
      <c r="C112"/>
      <c r="D112"/>
      <c r="E112"/>
      <c r="F112"/>
      <c r="G112"/>
      <c r="H112"/>
      <c r="I112"/>
      <c r="J112"/>
      <c r="K112"/>
    </row>
    <row r="113" spans="1:12">
      <c r="A113"/>
      <c r="B113"/>
      <c r="C113"/>
      <c r="D113"/>
      <c r="E113"/>
      <c r="F113"/>
      <c r="G113"/>
      <c r="H113"/>
      <c r="I113"/>
      <c r="J113"/>
      <c r="K113"/>
    </row>
    <row r="114" spans="1:12">
      <c r="A114"/>
      <c r="B114"/>
      <c r="C114"/>
      <c r="D114"/>
      <c r="E114"/>
      <c r="F114"/>
      <c r="G114"/>
      <c r="H114"/>
      <c r="I114"/>
      <c r="J114"/>
      <c r="K114"/>
    </row>
    <row r="115" spans="1:12">
      <c r="A115"/>
      <c r="B115"/>
      <c r="C115"/>
      <c r="D115"/>
      <c r="E115"/>
      <c r="F115"/>
      <c r="G115"/>
      <c r="H115"/>
      <c r="I115"/>
      <c r="J115"/>
      <c r="K115"/>
    </row>
    <row r="116" spans="1:12">
      <c r="A116"/>
      <c r="B116"/>
      <c r="C116"/>
      <c r="D116"/>
      <c r="E116"/>
      <c r="F116"/>
      <c r="G116"/>
      <c r="H116"/>
      <c r="I116"/>
      <c r="J116"/>
      <c r="K116"/>
    </row>
    <row r="117" spans="1:12">
      <c r="A117"/>
      <c r="B117"/>
      <c r="C117"/>
      <c r="D117"/>
      <c r="E117"/>
      <c r="F117"/>
      <c r="G117"/>
      <c r="H117"/>
      <c r="I117"/>
      <c r="J117"/>
      <c r="K117"/>
    </row>
    <row r="118" spans="1:12">
      <c r="A118"/>
      <c r="B118"/>
      <c r="C118"/>
      <c r="D118"/>
      <c r="E118"/>
      <c r="F118"/>
      <c r="G118"/>
      <c r="H118"/>
      <c r="I118"/>
      <c r="J118"/>
      <c r="K118"/>
    </row>
    <row r="119" spans="1:12">
      <c r="A119"/>
      <c r="B119"/>
      <c r="C119"/>
      <c r="D119"/>
      <c r="E119"/>
      <c r="F119"/>
      <c r="G119"/>
      <c r="H119"/>
      <c r="I119"/>
      <c r="J119"/>
      <c r="K119"/>
    </row>
    <row r="120" spans="1:12">
      <c r="A120"/>
      <c r="B120"/>
      <c r="C120"/>
      <c r="D120"/>
      <c r="E120"/>
      <c r="F120"/>
      <c r="G120"/>
      <c r="H120"/>
      <c r="I120"/>
      <c r="J120"/>
      <c r="K120"/>
    </row>
    <row r="121" spans="1:12">
      <c r="A121"/>
      <c r="B121"/>
      <c r="C121"/>
      <c r="D121"/>
      <c r="E121"/>
      <c r="F121"/>
      <c r="G121"/>
      <c r="H121"/>
      <c r="I121"/>
      <c r="J121"/>
      <c r="K121"/>
    </row>
    <row r="122" spans="1:12">
      <c r="A122"/>
      <c r="B122"/>
      <c r="C122"/>
      <c r="D122"/>
      <c r="E122"/>
      <c r="F122"/>
      <c r="G122"/>
      <c r="H122"/>
      <c r="I122"/>
      <c r="J122"/>
      <c r="K122"/>
    </row>
    <row r="123" spans="1:12">
      <c r="A123"/>
      <c r="B123"/>
      <c r="C123"/>
      <c r="D123"/>
      <c r="E123"/>
      <c r="F123"/>
      <c r="G123"/>
      <c r="H123"/>
      <c r="I123"/>
      <c r="J123"/>
      <c r="K123"/>
    </row>
    <row r="124" spans="1:12">
      <c r="A124"/>
      <c r="B124"/>
      <c r="C124"/>
      <c r="D124"/>
      <c r="E124"/>
      <c r="F124"/>
      <c r="G124"/>
      <c r="H124"/>
      <c r="I124"/>
      <c r="J124"/>
      <c r="K124"/>
    </row>
    <row r="127" spans="1:12">
      <c r="L127" s="4" t="s">
        <v>32</v>
      </c>
    </row>
    <row r="138" spans="12:12">
      <c r="L138" s="4" t="s">
        <v>32</v>
      </c>
    </row>
  </sheetData>
  <sortState xmlns:xlrd2="http://schemas.microsoft.com/office/spreadsheetml/2017/richdata2" ref="K7:Q39">
    <sortCondition ref="K7:K39"/>
  </sortState>
  <mergeCells count="32">
    <mergeCell ref="AN28:AN29"/>
    <mergeCell ref="AK28:AK29"/>
    <mergeCell ref="A73:A88"/>
    <mergeCell ref="A33:A37"/>
    <mergeCell ref="A38:A41"/>
    <mergeCell ref="A42:A43"/>
    <mergeCell ref="A44:A48"/>
    <mergeCell ref="A49:A58"/>
    <mergeCell ref="A70:A72"/>
    <mergeCell ref="A59:A64"/>
    <mergeCell ref="A65:A69"/>
    <mergeCell ref="X5:Z5"/>
    <mergeCell ref="A89:A96"/>
    <mergeCell ref="A97:A101"/>
    <mergeCell ref="A20:A22"/>
    <mergeCell ref="A23:A24"/>
    <mergeCell ref="A1:X1"/>
    <mergeCell ref="A2:U2"/>
    <mergeCell ref="A3:U3"/>
    <mergeCell ref="K5:K7"/>
    <mergeCell ref="A29:A32"/>
    <mergeCell ref="A5:A6"/>
    <mergeCell ref="B5:B6"/>
    <mergeCell ref="C5:C6"/>
    <mergeCell ref="A7:A11"/>
    <mergeCell ref="A12:A15"/>
    <mergeCell ref="A16:A19"/>
    <mergeCell ref="A25:A28"/>
    <mergeCell ref="L5:N5"/>
    <mergeCell ref="O5:Q5"/>
    <mergeCell ref="R5:T5"/>
    <mergeCell ref="U5:W5"/>
  </mergeCells>
  <phoneticPr fontId="7" type="noConversion"/>
  <hyperlinks>
    <hyperlink ref="A3" r:id="rId1" display="https://publicwiki.deltares.nl/download/attachments/226296305/11204950_TKI-MUSA_Laboratory_Experiments_Phase1AB_final_nosignatures.pdf?version=1&amp;modificationDate=1706280967043&amp;api=v2" xr:uid="{D0921D87-0DF7-4BD2-B241-603B1CE2237A}"/>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0ABAA-3817-46F3-BC71-884EA138F179}">
  <dimension ref="A1:AD93"/>
  <sheetViews>
    <sheetView workbookViewId="0">
      <selection activeCell="F32" sqref="F32"/>
    </sheetView>
  </sheetViews>
  <sheetFormatPr defaultColWidth="8.85546875" defaultRowHeight="12"/>
  <cols>
    <col min="1" max="1" width="12.7109375" style="98" customWidth="1"/>
    <col min="2" max="2" width="9.85546875" style="98" customWidth="1"/>
    <col min="3" max="3" width="8.85546875" style="98"/>
    <col min="4" max="4" width="8.42578125" style="98" customWidth="1"/>
    <col min="5" max="6" width="10.28515625" style="98" customWidth="1"/>
    <col min="7" max="7" width="8.5703125" style="98" customWidth="1"/>
    <col min="8" max="11" width="8.85546875" style="98"/>
    <col min="12" max="12" width="9" style="98" customWidth="1"/>
    <col min="13" max="13" width="10.140625" style="98" customWidth="1"/>
    <col min="14" max="14" width="9.140625" style="98"/>
    <col min="15" max="15" width="14.5703125" style="98" customWidth="1"/>
    <col min="16" max="16" width="8.85546875" style="98" customWidth="1"/>
    <col min="17" max="17" width="9.5703125" style="98" customWidth="1"/>
    <col min="18" max="18" width="8.28515625" style="98" customWidth="1"/>
    <col min="19" max="19" width="11.140625" style="98" customWidth="1"/>
    <col min="20" max="20" width="16.140625" style="98" customWidth="1"/>
    <col min="21" max="21" width="16.85546875" style="98" customWidth="1"/>
    <col min="22" max="23" width="14.7109375" style="98" customWidth="1"/>
    <col min="24" max="16384" width="8.85546875" style="98"/>
  </cols>
  <sheetData>
    <row r="1" spans="1:25">
      <c r="A1" s="315" t="s">
        <v>706</v>
      </c>
      <c r="B1" s="315"/>
      <c r="C1" s="315"/>
      <c r="D1" s="315"/>
      <c r="E1" s="315"/>
      <c r="F1" s="315"/>
      <c r="G1" s="315"/>
      <c r="H1" s="315"/>
      <c r="I1" s="315"/>
      <c r="J1" s="315"/>
      <c r="K1" s="315"/>
      <c r="L1" s="315"/>
      <c r="M1" s="315"/>
      <c r="N1" s="315"/>
      <c r="O1" s="315"/>
      <c r="P1" s="315"/>
      <c r="Q1" s="315"/>
      <c r="R1" s="315"/>
      <c r="S1" s="315"/>
    </row>
    <row r="2" spans="1:25">
      <c r="A2" s="315" t="s">
        <v>707</v>
      </c>
      <c r="B2" s="315"/>
      <c r="C2" s="315"/>
      <c r="D2" s="315"/>
      <c r="E2" s="315"/>
      <c r="F2" s="315"/>
      <c r="G2" s="315"/>
      <c r="H2" s="315"/>
      <c r="I2" s="315"/>
      <c r="J2" s="315"/>
      <c r="K2" s="315"/>
      <c r="L2" s="315"/>
      <c r="M2" s="315"/>
      <c r="N2" s="315"/>
      <c r="O2" s="315"/>
      <c r="P2" s="315"/>
      <c r="Q2" s="315"/>
      <c r="R2" s="315"/>
      <c r="S2" s="315"/>
    </row>
    <row r="3" spans="1:25">
      <c r="A3" s="315" t="s">
        <v>708</v>
      </c>
      <c r="B3" s="315"/>
      <c r="C3" s="315"/>
      <c r="D3" s="315"/>
      <c r="E3" s="315"/>
      <c r="F3" s="315"/>
      <c r="G3" s="315"/>
      <c r="H3" s="315"/>
      <c r="I3" s="315"/>
      <c r="J3" s="315"/>
      <c r="K3" s="315"/>
      <c r="L3" s="315"/>
      <c r="M3" s="315"/>
      <c r="N3" s="315"/>
      <c r="O3" s="315"/>
      <c r="P3" s="315"/>
      <c r="Q3" s="315"/>
      <c r="R3" s="315"/>
      <c r="S3" s="315"/>
    </row>
    <row r="4" spans="1:25">
      <c r="A4" s="315" t="s">
        <v>709</v>
      </c>
      <c r="B4" s="315"/>
      <c r="C4" s="315"/>
      <c r="D4" s="315"/>
      <c r="E4" s="315"/>
      <c r="F4" s="315"/>
      <c r="G4" s="315"/>
      <c r="H4" s="315"/>
      <c r="I4" s="315"/>
      <c r="J4" s="315"/>
      <c r="K4" s="315"/>
      <c r="L4" s="315"/>
      <c r="M4" s="315"/>
      <c r="N4" s="315"/>
      <c r="O4" s="315"/>
      <c r="P4" s="315"/>
      <c r="Q4" s="315"/>
      <c r="R4" s="315"/>
      <c r="S4" s="315"/>
    </row>
    <row r="5" spans="1:25" s="4" customFormat="1" ht="12.6" customHeight="1">
      <c r="A5" s="316" t="s">
        <v>676</v>
      </c>
      <c r="B5" s="316"/>
      <c r="C5" s="316"/>
      <c r="D5" s="316"/>
      <c r="E5" s="316"/>
      <c r="F5" s="316"/>
      <c r="G5" s="316"/>
      <c r="H5" s="316"/>
      <c r="I5" s="316"/>
      <c r="J5" s="316"/>
      <c r="K5" s="316"/>
      <c r="L5" s="316"/>
      <c r="M5" s="316"/>
      <c r="N5" s="316"/>
      <c r="O5" s="316"/>
      <c r="P5" s="316"/>
      <c r="Q5" s="316"/>
      <c r="R5" s="316"/>
      <c r="S5" s="316"/>
      <c r="T5" s="281"/>
      <c r="U5" s="281"/>
      <c r="V5" s="281"/>
      <c r="W5" s="98"/>
      <c r="X5" s="98"/>
      <c r="Y5" s="98"/>
    </row>
    <row r="6" spans="1:25" ht="12.75" thickBot="1">
      <c r="A6" s="254" t="s">
        <v>589</v>
      </c>
      <c r="O6" s="254" t="s">
        <v>590</v>
      </c>
    </row>
    <row r="7" spans="1:25" ht="19.149999999999999" customHeight="1">
      <c r="A7" s="352" t="s">
        <v>479</v>
      </c>
      <c r="B7" s="3" t="s">
        <v>226</v>
      </c>
      <c r="C7" s="3" t="s">
        <v>7</v>
      </c>
      <c r="D7" s="3" t="s">
        <v>234</v>
      </c>
      <c r="E7" s="3" t="s">
        <v>223</v>
      </c>
      <c r="F7" s="3" t="s">
        <v>220</v>
      </c>
      <c r="G7" s="3" t="s">
        <v>12</v>
      </c>
      <c r="H7" s="3" t="s">
        <v>222</v>
      </c>
      <c r="I7" s="3" t="s">
        <v>218</v>
      </c>
      <c r="J7" s="3" t="s">
        <v>224</v>
      </c>
      <c r="O7" s="360" t="s">
        <v>1</v>
      </c>
      <c r="P7" s="332" t="s">
        <v>526</v>
      </c>
      <c r="Q7" s="333"/>
      <c r="R7" s="334"/>
      <c r="S7" s="360" t="s">
        <v>617</v>
      </c>
      <c r="T7" s="360" t="s">
        <v>618</v>
      </c>
      <c r="U7" s="360" t="s">
        <v>619</v>
      </c>
      <c r="V7" s="3" t="s">
        <v>620</v>
      </c>
      <c r="W7" s="360" t="s">
        <v>622</v>
      </c>
    </row>
    <row r="8" spans="1:25" ht="15" customHeight="1" thickBot="1">
      <c r="A8" s="353"/>
      <c r="B8" s="120" t="s">
        <v>289</v>
      </c>
      <c r="C8" s="120" t="s">
        <v>289</v>
      </c>
      <c r="D8" s="120" t="s">
        <v>289</v>
      </c>
      <c r="E8" s="120" t="s">
        <v>289</v>
      </c>
      <c r="F8" s="120" t="s">
        <v>289</v>
      </c>
      <c r="G8" s="120" t="s">
        <v>289</v>
      </c>
      <c r="H8" s="120" t="s">
        <v>289</v>
      </c>
      <c r="I8" s="120" t="s">
        <v>289</v>
      </c>
      <c r="J8" s="120" t="s">
        <v>289</v>
      </c>
      <c r="N8" s="121"/>
      <c r="O8" s="366"/>
      <c r="P8" s="84" t="s">
        <v>691</v>
      </c>
      <c r="Q8" s="84" t="s">
        <v>528</v>
      </c>
      <c r="R8" s="84" t="s">
        <v>692</v>
      </c>
      <c r="S8" s="361"/>
      <c r="T8" s="361"/>
      <c r="U8" s="361"/>
      <c r="V8" s="84" t="s">
        <v>621</v>
      </c>
      <c r="W8" s="361"/>
    </row>
    <row r="9" spans="1:25" ht="15" customHeight="1" thickBot="1">
      <c r="A9" s="109">
        <v>1</v>
      </c>
      <c r="B9" s="110">
        <v>4.7</v>
      </c>
      <c r="C9" s="110">
        <v>17.399999999999999</v>
      </c>
      <c r="D9" s="111">
        <v>0</v>
      </c>
      <c r="E9" s="110">
        <v>20.6</v>
      </c>
      <c r="F9" s="112">
        <v>14.8</v>
      </c>
      <c r="G9" s="110">
        <v>32.700000000000003</v>
      </c>
      <c r="H9" s="110">
        <v>13.1</v>
      </c>
      <c r="I9" s="110">
        <v>15.6</v>
      </c>
      <c r="J9" s="110">
        <v>9.9</v>
      </c>
      <c r="N9" s="121"/>
      <c r="O9" s="361"/>
      <c r="P9" s="120" t="s">
        <v>29</v>
      </c>
      <c r="Q9" s="120" t="s">
        <v>29</v>
      </c>
      <c r="R9" s="120" t="s">
        <v>29</v>
      </c>
      <c r="S9" s="120" t="s">
        <v>29</v>
      </c>
      <c r="T9" s="120" t="s">
        <v>29</v>
      </c>
      <c r="U9" s="120" t="s">
        <v>29</v>
      </c>
      <c r="V9" s="120" t="s">
        <v>29</v>
      </c>
      <c r="W9" s="120" t="s">
        <v>32</v>
      </c>
    </row>
    <row r="10" spans="1:25" ht="15" customHeight="1" thickBot="1">
      <c r="A10" s="113">
        <v>2</v>
      </c>
      <c r="B10" s="114">
        <v>6</v>
      </c>
      <c r="C10" s="114">
        <v>22.3</v>
      </c>
      <c r="D10" s="115">
        <v>0</v>
      </c>
      <c r="E10" s="114">
        <v>24.6</v>
      </c>
      <c r="F10" s="116">
        <v>16.399999999999999</v>
      </c>
      <c r="G10" s="114">
        <v>37.5</v>
      </c>
      <c r="H10" s="114">
        <v>14.2</v>
      </c>
      <c r="I10" s="114">
        <v>16.600000000000001</v>
      </c>
      <c r="J10" s="114">
        <v>12.3</v>
      </c>
      <c r="O10" s="260" t="s">
        <v>641</v>
      </c>
      <c r="P10" s="362">
        <v>7</v>
      </c>
      <c r="Q10" s="362">
        <v>12</v>
      </c>
      <c r="R10" s="362">
        <v>24</v>
      </c>
      <c r="S10" s="362">
        <v>63</v>
      </c>
      <c r="T10" s="362">
        <v>30.6</v>
      </c>
      <c r="U10" s="362">
        <v>17.2</v>
      </c>
      <c r="V10" s="362">
        <v>13.4</v>
      </c>
      <c r="W10" s="354" t="s">
        <v>624</v>
      </c>
    </row>
    <row r="11" spans="1:25" ht="15" customHeight="1" thickBot="1">
      <c r="A11" s="109">
        <v>4</v>
      </c>
      <c r="B11" s="110">
        <v>7.9</v>
      </c>
      <c r="C11" s="110">
        <v>29.7</v>
      </c>
      <c r="D11" s="111">
        <v>0</v>
      </c>
      <c r="E11" s="110">
        <v>30.6</v>
      </c>
      <c r="F11" s="112">
        <v>19.899999999999999</v>
      </c>
      <c r="G11" s="110">
        <v>46.3</v>
      </c>
      <c r="H11" s="110">
        <v>26.7</v>
      </c>
      <c r="I11" s="110">
        <v>19</v>
      </c>
      <c r="J11" s="110">
        <v>16.3</v>
      </c>
      <c r="O11" s="261" t="s">
        <v>623</v>
      </c>
      <c r="P11" s="363"/>
      <c r="Q11" s="363"/>
      <c r="R11" s="363"/>
      <c r="S11" s="363"/>
      <c r="T11" s="363"/>
      <c r="U11" s="363"/>
      <c r="V11" s="363"/>
      <c r="W11" s="355"/>
    </row>
    <row r="12" spans="1:25" ht="15" customHeight="1" thickBot="1">
      <c r="A12" s="113">
        <v>8</v>
      </c>
      <c r="B12" s="114">
        <v>10</v>
      </c>
      <c r="C12" s="114">
        <v>35</v>
      </c>
      <c r="D12" s="115">
        <v>0</v>
      </c>
      <c r="E12" s="114">
        <v>36.6</v>
      </c>
      <c r="F12" s="116">
        <v>29.8</v>
      </c>
      <c r="G12" s="114">
        <v>56.4</v>
      </c>
      <c r="H12" s="114">
        <v>23</v>
      </c>
      <c r="I12" s="114">
        <v>26.5</v>
      </c>
      <c r="J12" s="114">
        <v>20.8</v>
      </c>
      <c r="O12" s="259" t="s">
        <v>643</v>
      </c>
      <c r="P12" s="356">
        <v>27</v>
      </c>
      <c r="Q12" s="356">
        <v>40</v>
      </c>
      <c r="R12" s="356">
        <v>70</v>
      </c>
      <c r="S12" s="356">
        <v>107</v>
      </c>
      <c r="T12" s="356">
        <v>68.900000000000006</v>
      </c>
      <c r="U12" s="356">
        <v>24.4</v>
      </c>
      <c r="V12" s="356">
        <v>44.4</v>
      </c>
      <c r="W12" s="358" t="s">
        <v>626</v>
      </c>
    </row>
    <row r="13" spans="1:25" ht="15" customHeight="1" thickBot="1">
      <c r="A13" s="109">
        <v>16</v>
      </c>
      <c r="B13" s="110">
        <v>13.2</v>
      </c>
      <c r="C13" s="110">
        <v>46.3</v>
      </c>
      <c r="D13" s="111">
        <v>0</v>
      </c>
      <c r="E13" s="110">
        <v>45.7</v>
      </c>
      <c r="F13" s="112">
        <v>53.5</v>
      </c>
      <c r="G13" s="110">
        <v>67.5</v>
      </c>
      <c r="H13" s="110">
        <v>33.799999999999997</v>
      </c>
      <c r="I13" s="110">
        <v>36.4</v>
      </c>
      <c r="J13" s="110">
        <v>24.2</v>
      </c>
      <c r="O13" s="186" t="s">
        <v>625</v>
      </c>
      <c r="P13" s="357"/>
      <c r="Q13" s="357"/>
      <c r="R13" s="357"/>
      <c r="S13" s="357"/>
      <c r="T13" s="357"/>
      <c r="U13" s="357"/>
      <c r="V13" s="357"/>
      <c r="W13" s="359"/>
    </row>
    <row r="14" spans="1:25" ht="15" customHeight="1" thickBot="1">
      <c r="A14" s="113">
        <v>20</v>
      </c>
      <c r="B14" s="114">
        <v>14.7</v>
      </c>
      <c r="C14" s="114">
        <v>50.5</v>
      </c>
      <c r="D14" s="115">
        <v>0</v>
      </c>
      <c r="E14" s="114">
        <v>49.8</v>
      </c>
      <c r="F14" s="116">
        <v>63.6</v>
      </c>
      <c r="G14" s="114">
        <v>71.400000000000006</v>
      </c>
      <c r="H14" s="114">
        <v>37.9</v>
      </c>
      <c r="I14" s="114">
        <v>44.4</v>
      </c>
      <c r="J14" s="114">
        <v>25.6</v>
      </c>
      <c r="O14" s="260" t="s">
        <v>52</v>
      </c>
      <c r="P14" s="362">
        <v>38</v>
      </c>
      <c r="Q14" s="362">
        <v>60</v>
      </c>
      <c r="R14" s="362">
        <v>95</v>
      </c>
      <c r="S14" s="362">
        <v>136</v>
      </c>
      <c r="T14" s="362">
        <v>94.3</v>
      </c>
      <c r="U14" s="362">
        <v>34.200000000000003</v>
      </c>
      <c r="V14" s="362">
        <v>60.1</v>
      </c>
      <c r="W14" s="354" t="s">
        <v>628</v>
      </c>
    </row>
    <row r="15" spans="1:25" ht="15" customHeight="1" thickBot="1">
      <c r="A15" s="109">
        <v>32</v>
      </c>
      <c r="B15" s="110">
        <v>19.100000000000001</v>
      </c>
      <c r="C15" s="110">
        <v>54.5</v>
      </c>
      <c r="D15" s="111">
        <v>0</v>
      </c>
      <c r="E15" s="110">
        <v>57.5</v>
      </c>
      <c r="F15" s="112">
        <v>82</v>
      </c>
      <c r="G15" s="110">
        <v>82.3</v>
      </c>
      <c r="H15" s="110">
        <v>44.6</v>
      </c>
      <c r="I15" s="110">
        <v>64.099999999999994</v>
      </c>
      <c r="J15" s="110">
        <v>31.3</v>
      </c>
      <c r="O15" s="261" t="s">
        <v>627</v>
      </c>
      <c r="P15" s="363"/>
      <c r="Q15" s="363"/>
      <c r="R15" s="363"/>
      <c r="S15" s="363"/>
      <c r="T15" s="363"/>
      <c r="U15" s="363"/>
      <c r="V15" s="363"/>
      <c r="W15" s="355"/>
    </row>
    <row r="16" spans="1:25" ht="15" customHeight="1" thickBot="1">
      <c r="A16" s="113">
        <v>45</v>
      </c>
      <c r="B16" s="114">
        <v>20.6</v>
      </c>
      <c r="C16" s="114">
        <v>58.8</v>
      </c>
      <c r="D16" s="115">
        <v>0</v>
      </c>
      <c r="E16" s="114">
        <v>61.9</v>
      </c>
      <c r="F16" s="116">
        <v>87.1</v>
      </c>
      <c r="G16" s="114">
        <v>86.2</v>
      </c>
      <c r="H16" s="114">
        <v>57.3</v>
      </c>
      <c r="I16" s="114">
        <v>70.5</v>
      </c>
      <c r="J16" s="114">
        <v>34.799999999999997</v>
      </c>
      <c r="O16" s="259" t="s">
        <v>629</v>
      </c>
      <c r="P16" s="356">
        <v>14</v>
      </c>
      <c r="Q16" s="356">
        <v>22</v>
      </c>
      <c r="R16" s="356">
        <v>43</v>
      </c>
      <c r="S16" s="356">
        <v>80</v>
      </c>
      <c r="T16" s="356">
        <v>48.5</v>
      </c>
      <c r="U16" s="356">
        <v>27</v>
      </c>
      <c r="V16" s="356">
        <v>21.5</v>
      </c>
      <c r="W16" s="358" t="s">
        <v>631</v>
      </c>
    </row>
    <row r="17" spans="1:30" ht="15" customHeight="1" thickBot="1">
      <c r="A17" s="109">
        <v>63</v>
      </c>
      <c r="B17" s="110">
        <v>22.8</v>
      </c>
      <c r="C17" s="110">
        <v>71.8</v>
      </c>
      <c r="D17" s="110">
        <v>0.2</v>
      </c>
      <c r="E17" s="110">
        <v>70</v>
      </c>
      <c r="F17" s="112">
        <v>94</v>
      </c>
      <c r="G17" s="110">
        <v>93.2</v>
      </c>
      <c r="H17" s="110">
        <v>87.2</v>
      </c>
      <c r="I17" s="110">
        <v>75.599999999999994</v>
      </c>
      <c r="J17" s="110">
        <v>43</v>
      </c>
      <c r="O17" s="186" t="s">
        <v>630</v>
      </c>
      <c r="P17" s="357"/>
      <c r="Q17" s="357"/>
      <c r="R17" s="357"/>
      <c r="S17" s="357"/>
      <c r="T17" s="357"/>
      <c r="U17" s="357"/>
      <c r="V17" s="357"/>
      <c r="W17" s="359"/>
    </row>
    <row r="18" spans="1:30" ht="15" customHeight="1" thickBot="1">
      <c r="A18" s="113">
        <v>90</v>
      </c>
      <c r="B18" s="114">
        <v>25.4</v>
      </c>
      <c r="C18" s="114">
        <v>94</v>
      </c>
      <c r="D18" s="114">
        <v>8.3000000000000007</v>
      </c>
      <c r="E18" s="114">
        <v>80.7</v>
      </c>
      <c r="F18" s="116">
        <v>96.1</v>
      </c>
      <c r="G18" s="114">
        <v>97.9</v>
      </c>
      <c r="H18" s="114">
        <v>99.3</v>
      </c>
      <c r="I18" s="114">
        <v>90.8</v>
      </c>
      <c r="J18" s="114">
        <v>56.1</v>
      </c>
      <c r="O18" s="260" t="s">
        <v>34</v>
      </c>
      <c r="P18" s="362">
        <v>25</v>
      </c>
      <c r="Q18" s="362">
        <v>40</v>
      </c>
      <c r="R18" s="362">
        <v>72</v>
      </c>
      <c r="S18" s="362">
        <v>117</v>
      </c>
      <c r="T18" s="362">
        <v>83.1</v>
      </c>
      <c r="U18" s="362">
        <v>30.3</v>
      </c>
      <c r="V18" s="362">
        <v>52.8</v>
      </c>
      <c r="W18" s="354" t="s">
        <v>628</v>
      </c>
    </row>
    <row r="19" spans="1:30" ht="15" customHeight="1" thickBot="1">
      <c r="A19" s="109">
        <v>125</v>
      </c>
      <c r="B19" s="110">
        <v>35</v>
      </c>
      <c r="C19" s="110">
        <v>98.4</v>
      </c>
      <c r="D19" s="110">
        <v>47.8</v>
      </c>
      <c r="E19" s="110">
        <v>89.8</v>
      </c>
      <c r="F19" s="112">
        <v>96.7</v>
      </c>
      <c r="G19" s="110">
        <v>98.4</v>
      </c>
      <c r="H19" s="110">
        <v>99.7</v>
      </c>
      <c r="I19" s="110">
        <v>95</v>
      </c>
      <c r="J19" s="110">
        <v>63.8</v>
      </c>
      <c r="O19" s="261" t="s">
        <v>627</v>
      </c>
      <c r="P19" s="363"/>
      <c r="Q19" s="363"/>
      <c r="R19" s="363"/>
      <c r="S19" s="363"/>
      <c r="T19" s="363"/>
      <c r="U19" s="363"/>
      <c r="V19" s="363"/>
      <c r="W19" s="355"/>
    </row>
    <row r="20" spans="1:30" ht="15" customHeight="1" thickBot="1">
      <c r="A20" s="113">
        <v>150</v>
      </c>
      <c r="B20" s="114">
        <v>54.4</v>
      </c>
      <c r="C20" s="114">
        <v>98.8</v>
      </c>
      <c r="D20" s="114">
        <v>78.8</v>
      </c>
      <c r="E20" s="114">
        <v>94.2</v>
      </c>
      <c r="F20" s="116">
        <v>97.3</v>
      </c>
      <c r="G20" s="114">
        <v>98.7</v>
      </c>
      <c r="H20" s="114">
        <v>99.7</v>
      </c>
      <c r="I20" s="114">
        <v>95.9</v>
      </c>
      <c r="J20" s="114">
        <v>69.900000000000006</v>
      </c>
      <c r="O20" s="259" t="s">
        <v>222</v>
      </c>
      <c r="P20" s="356">
        <v>17</v>
      </c>
      <c r="Q20" s="356">
        <v>29</v>
      </c>
      <c r="R20" s="356">
        <v>87</v>
      </c>
      <c r="S20" s="356">
        <v>108</v>
      </c>
      <c r="T20" s="356">
        <v>65.599999999999994</v>
      </c>
      <c r="U20" s="356">
        <v>37.5</v>
      </c>
      <c r="V20" s="356">
        <v>28.1</v>
      </c>
      <c r="W20" s="358" t="s">
        <v>632</v>
      </c>
    </row>
    <row r="21" spans="1:30" ht="15" customHeight="1" thickBot="1">
      <c r="A21" s="109">
        <v>180</v>
      </c>
      <c r="B21" s="110">
        <v>78</v>
      </c>
      <c r="C21" s="110">
        <v>99</v>
      </c>
      <c r="D21" s="110">
        <v>95</v>
      </c>
      <c r="E21" s="110">
        <v>96.7</v>
      </c>
      <c r="F21" s="112">
        <v>97.8</v>
      </c>
      <c r="G21" s="110">
        <v>98.9</v>
      </c>
      <c r="H21" s="110">
        <v>99.8</v>
      </c>
      <c r="I21" s="110">
        <v>96.4</v>
      </c>
      <c r="J21" s="110">
        <v>72.8</v>
      </c>
      <c r="O21" s="186" t="s">
        <v>625</v>
      </c>
      <c r="P21" s="357"/>
      <c r="Q21" s="357"/>
      <c r="R21" s="357"/>
      <c r="S21" s="357"/>
      <c r="T21" s="357"/>
      <c r="U21" s="357"/>
      <c r="V21" s="357"/>
      <c r="W21" s="359"/>
    </row>
    <row r="22" spans="1:30" ht="15" customHeight="1" thickBot="1">
      <c r="A22" s="113">
        <v>212</v>
      </c>
      <c r="B22" s="114">
        <v>90</v>
      </c>
      <c r="C22" s="114">
        <v>99.1</v>
      </c>
      <c r="D22" s="114">
        <v>98.5</v>
      </c>
      <c r="E22" s="114">
        <v>97.6</v>
      </c>
      <c r="F22" s="116">
        <v>98.4</v>
      </c>
      <c r="G22" s="114">
        <v>99</v>
      </c>
      <c r="H22" s="114">
        <v>99.8</v>
      </c>
      <c r="I22" s="114">
        <v>96.8</v>
      </c>
      <c r="J22" s="114">
        <v>75.8</v>
      </c>
      <c r="O22" s="260" t="s">
        <v>225</v>
      </c>
      <c r="P22" s="362">
        <v>10</v>
      </c>
      <c r="Q22" s="362">
        <v>15</v>
      </c>
      <c r="R22" s="362">
        <v>37</v>
      </c>
      <c r="S22" s="362">
        <v>58</v>
      </c>
      <c r="T22" s="362">
        <v>33.9</v>
      </c>
      <c r="U22" s="362">
        <v>21.2</v>
      </c>
      <c r="V22" s="362">
        <v>12.7</v>
      </c>
      <c r="W22" s="354" t="s">
        <v>624</v>
      </c>
    </row>
    <row r="23" spans="1:30" ht="15" customHeight="1" thickBot="1">
      <c r="A23" s="109">
        <v>250</v>
      </c>
      <c r="B23" s="110">
        <v>95.6</v>
      </c>
      <c r="C23" s="110">
        <v>99.2</v>
      </c>
      <c r="D23" s="110">
        <v>99.3</v>
      </c>
      <c r="E23" s="110">
        <v>98.1</v>
      </c>
      <c r="F23" s="112">
        <v>98.9</v>
      </c>
      <c r="G23" s="110">
        <v>99.1</v>
      </c>
      <c r="H23" s="110">
        <v>99.9</v>
      </c>
      <c r="I23" s="110">
        <v>97</v>
      </c>
      <c r="J23" s="110">
        <v>81.599999999999994</v>
      </c>
      <c r="O23" s="261" t="s">
        <v>633</v>
      </c>
      <c r="P23" s="363"/>
      <c r="Q23" s="363"/>
      <c r="R23" s="363"/>
      <c r="S23" s="363"/>
      <c r="T23" s="363"/>
      <c r="U23" s="363"/>
      <c r="V23" s="363"/>
      <c r="W23" s="355"/>
    </row>
    <row r="24" spans="1:30" ht="15" customHeight="1" thickBot="1">
      <c r="A24" s="113">
        <v>355</v>
      </c>
      <c r="B24" s="114">
        <v>99.4</v>
      </c>
      <c r="C24" s="114">
        <v>99.5</v>
      </c>
      <c r="D24" s="114">
        <v>99.7</v>
      </c>
      <c r="E24" s="114">
        <v>98.6</v>
      </c>
      <c r="F24" s="116">
        <v>99.5</v>
      </c>
      <c r="G24" s="114">
        <v>99.3</v>
      </c>
      <c r="H24" s="114">
        <v>99.9</v>
      </c>
      <c r="I24" s="114">
        <v>97.4</v>
      </c>
      <c r="J24" s="114">
        <v>87.5</v>
      </c>
      <c r="O24" s="259" t="s">
        <v>218</v>
      </c>
      <c r="P24" s="356">
        <v>18</v>
      </c>
      <c r="Q24" s="356">
        <v>28</v>
      </c>
      <c r="R24" s="356">
        <v>80</v>
      </c>
      <c r="S24" s="356">
        <v>119</v>
      </c>
      <c r="T24" s="356">
        <v>66.099999999999994</v>
      </c>
      <c r="U24" s="356">
        <v>40.4</v>
      </c>
      <c r="V24" s="356">
        <v>25.7</v>
      </c>
      <c r="W24" s="358" t="s">
        <v>632</v>
      </c>
    </row>
    <row r="25" spans="1:30" ht="15" customHeight="1" thickBot="1">
      <c r="A25" s="109">
        <v>500</v>
      </c>
      <c r="B25" s="110">
        <v>99.6</v>
      </c>
      <c r="C25" s="110">
        <v>99.6</v>
      </c>
      <c r="D25" s="110">
        <v>99.7</v>
      </c>
      <c r="E25" s="110">
        <v>98.7</v>
      </c>
      <c r="F25" s="112">
        <v>99.7</v>
      </c>
      <c r="G25" s="110">
        <v>99.4</v>
      </c>
      <c r="H25" s="110">
        <v>99.9</v>
      </c>
      <c r="I25" s="110">
        <v>97.6</v>
      </c>
      <c r="J25" s="110">
        <v>93.3</v>
      </c>
      <c r="O25" s="186" t="s">
        <v>634</v>
      </c>
      <c r="P25" s="357"/>
      <c r="Q25" s="357"/>
      <c r="R25" s="357"/>
      <c r="S25" s="357"/>
      <c r="T25" s="357"/>
      <c r="U25" s="357"/>
      <c r="V25" s="357"/>
      <c r="W25" s="359"/>
    </row>
    <row r="26" spans="1:30" ht="15" customHeight="1" thickBot="1">
      <c r="A26" s="113">
        <v>710</v>
      </c>
      <c r="B26" s="114">
        <v>99.8</v>
      </c>
      <c r="C26" s="114">
        <v>99.7</v>
      </c>
      <c r="D26" s="114">
        <v>99.8</v>
      </c>
      <c r="E26" s="114">
        <v>98.9</v>
      </c>
      <c r="F26" s="116">
        <v>100</v>
      </c>
      <c r="G26" s="114">
        <v>99.5</v>
      </c>
      <c r="H26" s="114">
        <v>99.9</v>
      </c>
      <c r="I26" s="114">
        <v>97.9</v>
      </c>
      <c r="J26" s="114">
        <v>95.7</v>
      </c>
      <c r="O26" s="260" t="s">
        <v>316</v>
      </c>
      <c r="P26" s="362">
        <v>21</v>
      </c>
      <c r="Q26" s="362">
        <v>42</v>
      </c>
      <c r="R26" s="362">
        <v>88</v>
      </c>
      <c r="S26" s="362">
        <v>28</v>
      </c>
      <c r="T26" s="362">
        <v>40.9</v>
      </c>
      <c r="U26" s="362">
        <v>25.7</v>
      </c>
      <c r="V26" s="362">
        <v>15.2</v>
      </c>
      <c r="W26" s="354" t="s">
        <v>636</v>
      </c>
    </row>
    <row r="27" spans="1:30" ht="15" customHeight="1" thickBot="1">
      <c r="A27" s="109">
        <v>1000</v>
      </c>
      <c r="B27" s="110"/>
      <c r="C27" s="110">
        <v>99.9</v>
      </c>
      <c r="D27" s="110">
        <v>99.9</v>
      </c>
      <c r="E27" s="110"/>
      <c r="F27" s="112"/>
      <c r="G27" s="110"/>
      <c r="H27" s="110"/>
      <c r="I27" s="110"/>
      <c r="J27" s="110">
        <v>99.1</v>
      </c>
      <c r="O27" s="261" t="s">
        <v>635</v>
      </c>
      <c r="P27" s="363"/>
      <c r="Q27" s="363"/>
      <c r="R27" s="363"/>
      <c r="S27" s="363"/>
      <c r="T27" s="363"/>
      <c r="U27" s="363"/>
      <c r="V27" s="363"/>
      <c r="W27" s="355"/>
    </row>
    <row r="28" spans="1:30" ht="15" customHeight="1">
      <c r="O28" s="259" t="s">
        <v>220</v>
      </c>
      <c r="P28" s="356">
        <v>19</v>
      </c>
      <c r="Q28" s="356">
        <v>35</v>
      </c>
      <c r="R28" s="356">
        <v>94</v>
      </c>
      <c r="S28" s="356">
        <v>39</v>
      </c>
      <c r="T28" s="356">
        <v>41.3</v>
      </c>
      <c r="U28" s="356">
        <v>24.1</v>
      </c>
      <c r="V28" s="356">
        <v>17.2</v>
      </c>
      <c r="W28" s="358" t="s">
        <v>638</v>
      </c>
    </row>
    <row r="29" spans="1:30" ht="15" customHeight="1" thickBot="1">
      <c r="A29" s="254" t="s">
        <v>705</v>
      </c>
      <c r="O29" s="186" t="s">
        <v>637</v>
      </c>
      <c r="P29" s="357"/>
      <c r="Q29" s="357"/>
      <c r="R29" s="357"/>
      <c r="S29" s="357"/>
      <c r="T29" s="357"/>
      <c r="U29" s="357"/>
      <c r="V29" s="357"/>
      <c r="W29" s="359"/>
    </row>
    <row r="30" spans="1:30">
      <c r="A30" s="367" t="s">
        <v>0</v>
      </c>
      <c r="B30" s="370" t="s">
        <v>1</v>
      </c>
      <c r="C30" s="3"/>
      <c r="D30" s="3"/>
      <c r="E30" s="370" t="s">
        <v>288</v>
      </c>
      <c r="F30" s="370" t="s">
        <v>292</v>
      </c>
      <c r="G30" s="83" t="s">
        <v>293</v>
      </c>
      <c r="H30" s="3" t="s">
        <v>295</v>
      </c>
      <c r="I30" s="360" t="s">
        <v>297</v>
      </c>
      <c r="J30" s="370" t="s">
        <v>298</v>
      </c>
      <c r="K30" s="360" t="s">
        <v>299</v>
      </c>
    </row>
    <row r="31" spans="1:30" ht="20.45" customHeight="1" thickBot="1">
      <c r="A31" s="368"/>
      <c r="B31" s="371"/>
      <c r="C31" s="84" t="s">
        <v>290</v>
      </c>
      <c r="D31" s="84" t="s">
        <v>291</v>
      </c>
      <c r="E31" s="372"/>
      <c r="F31" s="372"/>
      <c r="G31" s="85" t="s">
        <v>294</v>
      </c>
      <c r="H31" s="84" t="s">
        <v>296</v>
      </c>
      <c r="I31" s="361"/>
      <c r="J31" s="372"/>
      <c r="K31" s="361"/>
      <c r="AA31"/>
      <c r="AB31"/>
      <c r="AC31"/>
      <c r="AD31"/>
    </row>
    <row r="32" spans="1:30" ht="15.75" thickBot="1">
      <c r="A32" s="369"/>
      <c r="B32" s="372"/>
      <c r="C32" s="120" t="s">
        <v>371</v>
      </c>
      <c r="D32" s="120" t="s">
        <v>371</v>
      </c>
      <c r="E32" s="276" t="s">
        <v>670</v>
      </c>
      <c r="F32" s="276" t="s">
        <v>670</v>
      </c>
      <c r="G32" s="120" t="s">
        <v>29</v>
      </c>
      <c r="H32" s="120" t="s">
        <v>29</v>
      </c>
      <c r="I32" s="120" t="s">
        <v>29</v>
      </c>
      <c r="J32" s="120" t="s">
        <v>29</v>
      </c>
      <c r="K32" s="120" t="s">
        <v>29</v>
      </c>
      <c r="O32" s="254" t="s">
        <v>591</v>
      </c>
      <c r="AA32"/>
      <c r="AB32"/>
      <c r="AC32"/>
      <c r="AD32"/>
    </row>
    <row r="33" spans="1:30" ht="15" customHeight="1" thickBot="1">
      <c r="A33" s="373" t="s">
        <v>286</v>
      </c>
      <c r="B33" s="279" t="s">
        <v>220</v>
      </c>
      <c r="C33" s="10">
        <v>14.8</v>
      </c>
      <c r="D33" s="10">
        <v>52.6</v>
      </c>
      <c r="E33" s="279">
        <v>1760</v>
      </c>
      <c r="F33" s="279">
        <v>1262</v>
      </c>
      <c r="G33" s="279">
        <v>6</v>
      </c>
      <c r="H33" s="277">
        <v>94</v>
      </c>
      <c r="I33" s="277">
        <v>29.8</v>
      </c>
      <c r="J33" s="279">
        <v>16.399999999999999</v>
      </c>
      <c r="K33" s="277">
        <v>3</v>
      </c>
      <c r="O33" s="360" t="s">
        <v>1</v>
      </c>
      <c r="P33" s="360" t="s">
        <v>292</v>
      </c>
      <c r="Q33" s="332" t="s">
        <v>526</v>
      </c>
      <c r="R33" s="333"/>
      <c r="S33" s="334"/>
      <c r="T33" s="3" t="s">
        <v>651</v>
      </c>
      <c r="U33" s="364" t="s">
        <v>640</v>
      </c>
      <c r="V33" s="365"/>
      <c r="W33" s="365"/>
      <c r="AA33"/>
      <c r="AB33"/>
      <c r="AC33"/>
      <c r="AD33"/>
    </row>
    <row r="34" spans="1:30" ht="15" customHeight="1" thickBot="1">
      <c r="A34" s="374"/>
      <c r="B34" s="278" t="s">
        <v>318</v>
      </c>
      <c r="C34" s="11">
        <v>18.2</v>
      </c>
      <c r="D34" s="11">
        <v>77.7</v>
      </c>
      <c r="E34" s="278">
        <v>1750</v>
      </c>
      <c r="F34" s="278">
        <v>1205</v>
      </c>
      <c r="G34" s="278">
        <v>17.899999999999999</v>
      </c>
      <c r="H34" s="93">
        <f>65.9+16.1</f>
        <v>82</v>
      </c>
      <c r="I34" s="93">
        <v>27.1</v>
      </c>
      <c r="J34" s="278">
        <v>16.100000000000001</v>
      </c>
      <c r="K34" s="93" t="s">
        <v>32</v>
      </c>
      <c r="O34" s="366"/>
      <c r="P34" s="361"/>
      <c r="Q34" s="84" t="s">
        <v>691</v>
      </c>
      <c r="R34" s="84" t="s">
        <v>528</v>
      </c>
      <c r="S34" s="84" t="s">
        <v>692</v>
      </c>
      <c r="T34" s="84" t="s">
        <v>639</v>
      </c>
      <c r="U34" s="271" t="s">
        <v>693</v>
      </c>
      <c r="V34" s="271" t="s">
        <v>694</v>
      </c>
      <c r="W34" s="271" t="s">
        <v>695</v>
      </c>
      <c r="AA34"/>
      <c r="AB34"/>
      <c r="AC34"/>
      <c r="AD34"/>
    </row>
    <row r="35" spans="1:30" ht="15" customHeight="1" thickBot="1">
      <c r="A35" s="374"/>
      <c r="B35" s="279" t="s">
        <v>319</v>
      </c>
      <c r="C35" s="10">
        <v>13.4</v>
      </c>
      <c r="D35" s="10">
        <v>65.900000000000006</v>
      </c>
      <c r="E35" s="279">
        <v>1750</v>
      </c>
      <c r="F35" s="279">
        <v>1205</v>
      </c>
      <c r="G35" s="279">
        <v>10.5</v>
      </c>
      <c r="H35" s="277">
        <f>72+17.5</f>
        <v>89.5</v>
      </c>
      <c r="I35" s="277">
        <v>30.6</v>
      </c>
      <c r="J35" s="279">
        <v>17.5</v>
      </c>
      <c r="K35" s="277" t="s">
        <v>32</v>
      </c>
      <c r="O35" s="361"/>
      <c r="P35" s="120" t="s">
        <v>122</v>
      </c>
      <c r="Q35" s="120" t="s">
        <v>29</v>
      </c>
      <c r="R35" s="120" t="s">
        <v>29</v>
      </c>
      <c r="S35" s="120" t="s">
        <v>29</v>
      </c>
      <c r="T35" s="120" t="s">
        <v>29</v>
      </c>
      <c r="U35" s="120" t="s">
        <v>336</v>
      </c>
      <c r="V35" s="120" t="s">
        <v>336</v>
      </c>
      <c r="W35" s="120" t="s">
        <v>336</v>
      </c>
      <c r="AA35"/>
      <c r="AB35"/>
      <c r="AC35"/>
      <c r="AD35"/>
    </row>
    <row r="36" spans="1:30" ht="15" customHeight="1" thickBot="1">
      <c r="A36" s="374"/>
      <c r="B36" s="278" t="s">
        <v>320</v>
      </c>
      <c r="C36" s="11">
        <v>81.099999999999994</v>
      </c>
      <c r="D36" s="11">
        <v>125.5</v>
      </c>
      <c r="E36" s="278">
        <v>1750</v>
      </c>
      <c r="F36" s="278">
        <v>1205</v>
      </c>
      <c r="G36" s="278">
        <v>14</v>
      </c>
      <c r="H36" s="93">
        <f>72.9+13.1</f>
        <v>86</v>
      </c>
      <c r="I36" s="93">
        <v>24.8</v>
      </c>
      <c r="J36" s="278">
        <v>13.1</v>
      </c>
      <c r="K36" s="93" t="s">
        <v>32</v>
      </c>
      <c r="O36" s="261" t="s">
        <v>226</v>
      </c>
      <c r="P36" s="11" t="s">
        <v>642</v>
      </c>
      <c r="Q36" s="288">
        <v>7</v>
      </c>
      <c r="R36" s="288">
        <v>12</v>
      </c>
      <c r="S36" s="288">
        <v>24</v>
      </c>
      <c r="T36" s="11">
        <v>63</v>
      </c>
      <c r="U36" s="11">
        <v>2.7</v>
      </c>
      <c r="V36" s="11">
        <v>9.3000000000000007</v>
      </c>
      <c r="W36" s="11">
        <v>49.2</v>
      </c>
      <c r="AA36"/>
      <c r="AB36"/>
      <c r="AC36"/>
      <c r="AD36"/>
    </row>
    <row r="37" spans="1:30" ht="15" customHeight="1" thickBot="1">
      <c r="A37" s="356" t="s">
        <v>300</v>
      </c>
      <c r="B37" s="279" t="s">
        <v>19</v>
      </c>
      <c r="C37" s="10">
        <v>15</v>
      </c>
      <c r="D37" s="10">
        <v>55</v>
      </c>
      <c r="E37" s="279">
        <v>1408</v>
      </c>
      <c r="F37" s="279">
        <v>680</v>
      </c>
      <c r="G37" s="279">
        <v>5</v>
      </c>
      <c r="H37" s="277">
        <v>95</v>
      </c>
      <c r="I37" s="277">
        <v>37</v>
      </c>
      <c r="J37" s="279">
        <v>17</v>
      </c>
      <c r="K37" s="277">
        <v>6.7</v>
      </c>
      <c r="O37" s="186" t="s">
        <v>223</v>
      </c>
      <c r="P37" s="10" t="s">
        <v>644</v>
      </c>
      <c r="Q37" s="284">
        <v>27</v>
      </c>
      <c r="R37" s="284">
        <v>40</v>
      </c>
      <c r="S37" s="284">
        <v>70</v>
      </c>
      <c r="T37" s="10">
        <v>107</v>
      </c>
      <c r="U37" s="10">
        <v>0.9</v>
      </c>
      <c r="V37" s="10">
        <v>3.4</v>
      </c>
      <c r="W37" s="10">
        <v>47.4</v>
      </c>
      <c r="AA37"/>
      <c r="AB37"/>
      <c r="AC37"/>
      <c r="AD37"/>
    </row>
    <row r="38" spans="1:30" ht="15" customHeight="1" thickBot="1">
      <c r="A38" s="375"/>
      <c r="B38" s="278" t="s">
        <v>17</v>
      </c>
      <c r="C38" s="11">
        <v>22</v>
      </c>
      <c r="D38" s="11">
        <v>65</v>
      </c>
      <c r="E38" s="278">
        <v>1516</v>
      </c>
      <c r="F38" s="278">
        <v>835</v>
      </c>
      <c r="G38" s="278">
        <v>10</v>
      </c>
      <c r="H38" s="93">
        <v>90</v>
      </c>
      <c r="I38" s="93">
        <v>37</v>
      </c>
      <c r="J38" s="278">
        <v>23</v>
      </c>
      <c r="K38" s="93">
        <v>4.8</v>
      </c>
      <c r="O38" s="261" t="s">
        <v>12</v>
      </c>
      <c r="P38" s="11" t="s">
        <v>645</v>
      </c>
      <c r="Q38" s="288">
        <v>38</v>
      </c>
      <c r="R38" s="288">
        <v>60</v>
      </c>
      <c r="S38" s="288">
        <v>95</v>
      </c>
      <c r="T38" s="11">
        <v>117</v>
      </c>
      <c r="U38" s="11">
        <v>0.08</v>
      </c>
      <c r="V38" s="11">
        <v>2.2000000000000002</v>
      </c>
      <c r="W38" s="11">
        <v>3.1</v>
      </c>
      <c r="AA38"/>
      <c r="AB38"/>
      <c r="AC38"/>
      <c r="AD38"/>
    </row>
    <row r="39" spans="1:30" ht="15" customHeight="1" thickBot="1">
      <c r="A39" s="375"/>
      <c r="B39" s="279" t="s">
        <v>23</v>
      </c>
      <c r="C39" s="10">
        <v>40</v>
      </c>
      <c r="D39" s="10">
        <v>110</v>
      </c>
      <c r="E39" s="279">
        <v>1581</v>
      </c>
      <c r="F39" s="279" t="s">
        <v>301</v>
      </c>
      <c r="G39" s="279">
        <v>37</v>
      </c>
      <c r="H39" s="277">
        <v>63</v>
      </c>
      <c r="I39" s="277">
        <v>24</v>
      </c>
      <c r="J39" s="279">
        <v>11</v>
      </c>
      <c r="K39" s="277">
        <v>4.7</v>
      </c>
      <c r="O39" s="186" t="s">
        <v>224</v>
      </c>
      <c r="P39" s="10" t="s">
        <v>646</v>
      </c>
      <c r="Q39" s="284">
        <v>14</v>
      </c>
      <c r="R39" s="284">
        <v>22</v>
      </c>
      <c r="S39" s="284">
        <v>43</v>
      </c>
      <c r="T39" s="10">
        <v>80</v>
      </c>
      <c r="U39" s="10">
        <v>0.08</v>
      </c>
      <c r="V39" s="10">
        <v>0.16</v>
      </c>
      <c r="W39" s="10">
        <v>2.6</v>
      </c>
      <c r="AA39"/>
      <c r="AB39"/>
      <c r="AC39"/>
      <c r="AD39"/>
    </row>
    <row r="40" spans="1:30" ht="15" customHeight="1" thickBot="1">
      <c r="A40" s="375"/>
      <c r="B40" s="278" t="s">
        <v>11</v>
      </c>
      <c r="C40" s="11">
        <v>70</v>
      </c>
      <c r="D40" s="11">
        <v>230</v>
      </c>
      <c r="E40" s="278">
        <v>1712</v>
      </c>
      <c r="F40" s="278">
        <v>1145</v>
      </c>
      <c r="G40" s="278">
        <v>55</v>
      </c>
      <c r="H40" s="93">
        <v>45</v>
      </c>
      <c r="I40" s="93">
        <v>14</v>
      </c>
      <c r="J40" s="278">
        <v>8</v>
      </c>
      <c r="K40" s="93">
        <v>3.2</v>
      </c>
      <c r="O40" s="261" t="s">
        <v>7</v>
      </c>
      <c r="P40" s="11" t="s">
        <v>645</v>
      </c>
      <c r="Q40" s="288">
        <v>25</v>
      </c>
      <c r="R40" s="288">
        <v>40</v>
      </c>
      <c r="S40" s="288">
        <v>72</v>
      </c>
      <c r="T40" s="11">
        <v>136</v>
      </c>
      <c r="U40" s="11">
        <v>0.24</v>
      </c>
      <c r="V40" s="11">
        <v>3.1</v>
      </c>
      <c r="W40" s="11">
        <v>21.2</v>
      </c>
      <c r="AA40"/>
      <c r="AB40"/>
      <c r="AC40"/>
      <c r="AD40"/>
    </row>
    <row r="41" spans="1:30" ht="15" customHeight="1" thickBot="1">
      <c r="A41" s="375"/>
      <c r="B41" s="279" t="s">
        <v>20</v>
      </c>
      <c r="C41" s="10">
        <v>150</v>
      </c>
      <c r="D41" s="10">
        <v>190</v>
      </c>
      <c r="E41" s="279">
        <v>1797</v>
      </c>
      <c r="F41" s="279">
        <v>1300</v>
      </c>
      <c r="G41" s="279">
        <v>88</v>
      </c>
      <c r="H41" s="277">
        <v>12</v>
      </c>
      <c r="I41" s="277">
        <v>8</v>
      </c>
      <c r="J41" s="279">
        <v>5</v>
      </c>
      <c r="K41" s="277">
        <v>1.9</v>
      </c>
      <c r="O41" s="186" t="s">
        <v>222</v>
      </c>
      <c r="P41" s="10" t="s">
        <v>644</v>
      </c>
      <c r="Q41" s="284">
        <v>17</v>
      </c>
      <c r="R41" s="284">
        <v>29</v>
      </c>
      <c r="S41" s="284">
        <v>87</v>
      </c>
      <c r="T41" s="10">
        <v>108</v>
      </c>
      <c r="U41" s="10">
        <v>0.11</v>
      </c>
      <c r="V41" s="10">
        <v>1</v>
      </c>
      <c r="W41" s="10">
        <v>3.6</v>
      </c>
      <c r="AA41"/>
      <c r="AB41"/>
      <c r="AC41"/>
      <c r="AD41"/>
    </row>
    <row r="42" spans="1:30" ht="15" customHeight="1" thickBot="1">
      <c r="A42" s="375"/>
      <c r="B42" s="278" t="s">
        <v>223</v>
      </c>
      <c r="C42" s="11">
        <v>20.3</v>
      </c>
      <c r="D42" s="11">
        <v>126.2</v>
      </c>
      <c r="E42" s="278">
        <v>1405</v>
      </c>
      <c r="F42" s="278">
        <v>650</v>
      </c>
      <c r="G42" s="278">
        <v>28.8</v>
      </c>
      <c r="H42" s="93">
        <v>71.2</v>
      </c>
      <c r="I42" s="93">
        <v>36.6</v>
      </c>
      <c r="J42" s="278">
        <v>24.6</v>
      </c>
      <c r="K42" s="93">
        <v>8.8000000000000007</v>
      </c>
      <c r="O42" s="261" t="s">
        <v>225</v>
      </c>
      <c r="P42" s="11" t="s">
        <v>647</v>
      </c>
      <c r="Q42" s="288">
        <v>10</v>
      </c>
      <c r="R42" s="288">
        <v>15</v>
      </c>
      <c r="S42" s="288">
        <v>37</v>
      </c>
      <c r="T42" s="11">
        <v>58</v>
      </c>
      <c r="U42" s="11">
        <v>0.08</v>
      </c>
      <c r="V42" s="11">
        <v>28.7</v>
      </c>
      <c r="W42" s="11">
        <v>59.8</v>
      </c>
      <c r="AA42"/>
      <c r="AB42"/>
      <c r="AC42"/>
      <c r="AD42"/>
    </row>
    <row r="43" spans="1:30" ht="15" customHeight="1" thickBot="1">
      <c r="A43" s="375"/>
      <c r="B43" s="279" t="s">
        <v>226</v>
      </c>
      <c r="C43" s="10">
        <v>144.4</v>
      </c>
      <c r="D43" s="10">
        <v>212</v>
      </c>
      <c r="E43" s="279">
        <v>1785</v>
      </c>
      <c r="F43" s="279">
        <v>1238</v>
      </c>
      <c r="G43" s="279">
        <v>77</v>
      </c>
      <c r="H43" s="277">
        <v>23</v>
      </c>
      <c r="I43" s="277">
        <v>10</v>
      </c>
      <c r="J43" s="279">
        <v>5</v>
      </c>
      <c r="K43" s="277">
        <v>4.9000000000000004</v>
      </c>
      <c r="O43" s="186" t="s">
        <v>218</v>
      </c>
      <c r="P43" s="10" t="s">
        <v>648</v>
      </c>
      <c r="Q43" s="284">
        <v>18</v>
      </c>
      <c r="R43" s="284">
        <v>28</v>
      </c>
      <c r="S43" s="284">
        <v>80</v>
      </c>
      <c r="T43" s="10">
        <v>119</v>
      </c>
      <c r="U43" s="10">
        <v>0.1</v>
      </c>
      <c r="V43" s="10">
        <v>0.2</v>
      </c>
      <c r="W43" s="10">
        <v>3</v>
      </c>
      <c r="AA43"/>
      <c r="AB43"/>
      <c r="AC43"/>
      <c r="AD43"/>
    </row>
    <row r="44" spans="1:30" ht="15" customHeight="1" thickBot="1">
      <c r="A44" s="375"/>
      <c r="B44" s="278" t="s">
        <v>234</v>
      </c>
      <c r="C44" s="117">
        <v>126.7</v>
      </c>
      <c r="D44" s="117">
        <v>170.8</v>
      </c>
      <c r="E44" s="278">
        <v>1594</v>
      </c>
      <c r="F44" s="278">
        <v>1367</v>
      </c>
      <c r="G44" s="278">
        <v>99.8</v>
      </c>
      <c r="H44" s="93">
        <v>0.2</v>
      </c>
      <c r="I44" s="93">
        <v>0</v>
      </c>
      <c r="J44" s="278">
        <v>0</v>
      </c>
      <c r="K44" s="93">
        <v>2.2999999999999998</v>
      </c>
      <c r="O44" s="261" t="s">
        <v>316</v>
      </c>
      <c r="P44" s="11" t="s">
        <v>649</v>
      </c>
      <c r="Q44" s="288">
        <v>21</v>
      </c>
      <c r="R44" s="288">
        <v>42</v>
      </c>
      <c r="S44" s="288">
        <v>88</v>
      </c>
      <c r="T44" s="11">
        <v>28</v>
      </c>
      <c r="U44" s="11">
        <v>0.08</v>
      </c>
      <c r="V44" s="11">
        <v>0.24</v>
      </c>
      <c r="W44" s="11">
        <v>0.8</v>
      </c>
      <c r="AA44"/>
      <c r="AB44"/>
      <c r="AC44"/>
      <c r="AD44"/>
    </row>
    <row r="45" spans="1:30" ht="15" customHeight="1" thickBot="1">
      <c r="A45" s="375"/>
      <c r="B45" s="279" t="s">
        <v>224</v>
      </c>
      <c r="C45" s="10">
        <v>77.5</v>
      </c>
      <c r="D45" s="10">
        <v>418.5</v>
      </c>
      <c r="E45" s="279">
        <v>1507</v>
      </c>
      <c r="F45" s="279">
        <v>837</v>
      </c>
      <c r="G45" s="279">
        <v>56.1</v>
      </c>
      <c r="H45" s="277">
        <v>43.9</v>
      </c>
      <c r="I45" s="277">
        <v>20.8</v>
      </c>
      <c r="J45" s="279">
        <v>12.3</v>
      </c>
      <c r="K45" s="277">
        <v>6</v>
      </c>
      <c r="O45" s="186" t="s">
        <v>220</v>
      </c>
      <c r="P45" s="10" t="s">
        <v>650</v>
      </c>
      <c r="Q45" s="284">
        <v>19</v>
      </c>
      <c r="R45" s="284">
        <v>35</v>
      </c>
      <c r="S45" s="284">
        <v>94</v>
      </c>
      <c r="T45" s="10">
        <v>39</v>
      </c>
      <c r="U45" s="10">
        <v>0.08</v>
      </c>
      <c r="V45" s="10">
        <v>2.2999999999999998</v>
      </c>
      <c r="W45" s="10">
        <v>9.8000000000000007</v>
      </c>
      <c r="AA45"/>
      <c r="AB45"/>
      <c r="AC45"/>
      <c r="AD45"/>
    </row>
    <row r="46" spans="1:30" ht="15" customHeight="1" thickBot="1">
      <c r="A46" s="375"/>
      <c r="B46" s="278" t="s">
        <v>12</v>
      </c>
      <c r="C46" s="11">
        <v>5.5</v>
      </c>
      <c r="D46" s="11">
        <v>54.7</v>
      </c>
      <c r="E46" s="278">
        <v>1332</v>
      </c>
      <c r="F46" s="278">
        <v>554</v>
      </c>
      <c r="G46" s="278">
        <v>6.3</v>
      </c>
      <c r="H46" s="93">
        <v>93.7</v>
      </c>
      <c r="I46" s="93">
        <v>56.4</v>
      </c>
      <c r="J46" s="278">
        <v>37.5</v>
      </c>
      <c r="K46" s="93">
        <v>13</v>
      </c>
      <c r="AA46"/>
      <c r="AB46"/>
      <c r="AC46"/>
      <c r="AD46"/>
    </row>
    <row r="47" spans="1:30" ht="15" customHeight="1" thickBot="1">
      <c r="A47" s="373" t="s">
        <v>221</v>
      </c>
      <c r="B47" s="279" t="s">
        <v>222</v>
      </c>
      <c r="C47" s="118">
        <v>37.5</v>
      </c>
      <c r="D47" s="118">
        <v>69.8</v>
      </c>
      <c r="E47" s="279">
        <v>1407</v>
      </c>
      <c r="F47" s="279">
        <v>644</v>
      </c>
      <c r="G47" s="279">
        <v>12.7</v>
      </c>
      <c r="H47" s="277">
        <v>87.3</v>
      </c>
      <c r="I47" s="277">
        <v>23</v>
      </c>
      <c r="J47" s="279">
        <v>14.2</v>
      </c>
      <c r="K47" s="277">
        <v>10.199999999999999</v>
      </c>
      <c r="AA47"/>
      <c r="AB47"/>
      <c r="AC47"/>
      <c r="AD47"/>
    </row>
    <row r="48" spans="1:30" ht="15" customHeight="1" thickBot="1">
      <c r="A48" s="378"/>
      <c r="B48" s="278" t="s">
        <v>218</v>
      </c>
      <c r="C48" s="11">
        <v>23.4</v>
      </c>
      <c r="D48" s="11">
        <v>88.6</v>
      </c>
      <c r="E48" s="278">
        <v>1373</v>
      </c>
      <c r="F48" s="278">
        <v>611</v>
      </c>
      <c r="G48" s="278">
        <v>22.3</v>
      </c>
      <c r="H48" s="93">
        <v>77.7</v>
      </c>
      <c r="I48" s="93">
        <v>26.5</v>
      </c>
      <c r="J48" s="278">
        <v>16.600000000000001</v>
      </c>
      <c r="K48" s="93">
        <v>10.5</v>
      </c>
      <c r="AA48"/>
      <c r="AB48"/>
      <c r="AC48"/>
      <c r="AD48"/>
    </row>
    <row r="49" spans="1:30" ht="15" customHeight="1" thickBot="1">
      <c r="A49" s="376" t="s">
        <v>103</v>
      </c>
      <c r="B49" s="279" t="s">
        <v>6</v>
      </c>
      <c r="C49" s="118">
        <v>8</v>
      </c>
      <c r="D49" s="118">
        <v>75</v>
      </c>
      <c r="E49" s="279">
        <v>1275</v>
      </c>
      <c r="F49" s="279">
        <v>435</v>
      </c>
      <c r="G49" s="279">
        <v>12</v>
      </c>
      <c r="H49" s="279">
        <v>88</v>
      </c>
      <c r="I49" s="279">
        <v>51</v>
      </c>
      <c r="J49" s="279">
        <v>38</v>
      </c>
      <c r="K49" s="279">
        <v>7.7</v>
      </c>
      <c r="AA49"/>
      <c r="AB49"/>
      <c r="AC49"/>
      <c r="AD49"/>
    </row>
    <row r="50" spans="1:30" ht="15" customHeight="1" thickBot="1">
      <c r="A50" s="377"/>
      <c r="B50" s="278" t="s">
        <v>7</v>
      </c>
      <c r="C50" s="117">
        <v>19.5</v>
      </c>
      <c r="D50" s="117">
        <v>85.1</v>
      </c>
      <c r="E50" s="278">
        <v>1391</v>
      </c>
      <c r="F50" s="278">
        <v>644</v>
      </c>
      <c r="G50" s="278">
        <v>28.1</v>
      </c>
      <c r="H50" s="93">
        <v>71.900000000000006</v>
      </c>
      <c r="I50" s="93">
        <v>35</v>
      </c>
      <c r="J50" s="278">
        <v>22.3</v>
      </c>
      <c r="K50" s="93">
        <v>10</v>
      </c>
      <c r="AA50"/>
      <c r="AB50"/>
      <c r="AC50"/>
      <c r="AD50"/>
    </row>
    <row r="51" spans="1:30" ht="15" customHeight="1">
      <c r="A51" s="98" t="s">
        <v>689</v>
      </c>
      <c r="B51"/>
      <c r="C51"/>
      <c r="D51"/>
      <c r="E51"/>
      <c r="F51"/>
      <c r="G51"/>
      <c r="H51"/>
      <c r="I51"/>
      <c r="J51"/>
      <c r="AA51"/>
      <c r="AB51"/>
      <c r="AC51"/>
      <c r="AD51"/>
    </row>
    <row r="52" spans="1:30" ht="15" customHeight="1">
      <c r="A52"/>
      <c r="B52"/>
      <c r="C52"/>
      <c r="D52"/>
      <c r="E52"/>
      <c r="F52"/>
      <c r="G52"/>
      <c r="H52"/>
      <c r="I52"/>
      <c r="J52"/>
      <c r="AA52"/>
      <c r="AB52"/>
      <c r="AC52"/>
      <c r="AD52"/>
    </row>
    <row r="53" spans="1:30" ht="15" customHeight="1">
      <c r="A53"/>
      <c r="B53"/>
      <c r="C53"/>
      <c r="D53"/>
      <c r="E53"/>
      <c r="F53"/>
      <c r="G53"/>
      <c r="H53"/>
      <c r="I53"/>
      <c r="J53"/>
      <c r="AA53"/>
      <c r="AB53"/>
      <c r="AC53"/>
      <c r="AD53"/>
    </row>
    <row r="54" spans="1:30" ht="15" customHeight="1">
      <c r="A54"/>
      <c r="B54"/>
      <c r="C54"/>
      <c r="D54"/>
      <c r="E54"/>
      <c r="F54"/>
      <c r="G54"/>
      <c r="H54"/>
      <c r="I54"/>
      <c r="J54"/>
      <c r="AA54"/>
      <c r="AB54"/>
      <c r="AC54"/>
      <c r="AD54"/>
    </row>
    <row r="55" spans="1:30" ht="15" customHeight="1">
      <c r="A55"/>
      <c r="B55"/>
      <c r="C55" s="290"/>
      <c r="D55"/>
      <c r="E55"/>
      <c r="F55"/>
      <c r="G55"/>
      <c r="H55"/>
      <c r="I55"/>
      <c r="J55"/>
    </row>
    <row r="56" spans="1:30" ht="15" customHeight="1">
      <c r="A56"/>
      <c r="B56"/>
      <c r="C56" s="290"/>
      <c r="D56"/>
      <c r="E56"/>
      <c r="F56"/>
      <c r="G56"/>
      <c r="H56"/>
      <c r="I56"/>
      <c r="J56"/>
    </row>
    <row r="57" spans="1:30" ht="15" customHeight="1">
      <c r="A57"/>
      <c r="B57"/>
      <c r="C57"/>
      <c r="D57"/>
      <c r="E57"/>
      <c r="F57"/>
      <c r="G57"/>
      <c r="H57"/>
      <c r="I57"/>
      <c r="J57"/>
    </row>
    <row r="58" spans="1:30" ht="15" customHeight="1">
      <c r="A58"/>
      <c r="B58"/>
      <c r="C58"/>
      <c r="D58"/>
      <c r="E58"/>
      <c r="F58"/>
      <c r="G58"/>
      <c r="H58"/>
      <c r="I58"/>
      <c r="J58"/>
    </row>
    <row r="59" spans="1:30" ht="15" customHeight="1">
      <c r="A59"/>
      <c r="B59"/>
      <c r="C59"/>
      <c r="D59"/>
      <c r="E59"/>
      <c r="F59"/>
      <c r="G59"/>
      <c r="H59"/>
      <c r="I59"/>
      <c r="J59"/>
    </row>
    <row r="60" spans="1:30" ht="15" customHeight="1">
      <c r="A60"/>
      <c r="B60"/>
      <c r="C60"/>
      <c r="D60"/>
      <c r="E60"/>
      <c r="F60"/>
      <c r="G60"/>
      <c r="H60"/>
      <c r="I60"/>
      <c r="J60"/>
    </row>
    <row r="61" spans="1:30" ht="15" customHeight="1">
      <c r="A61"/>
      <c r="B61"/>
      <c r="C61"/>
      <c r="D61"/>
      <c r="E61"/>
      <c r="F61"/>
      <c r="G61"/>
      <c r="H61"/>
      <c r="I61"/>
      <c r="J61"/>
    </row>
    <row r="62" spans="1:30" ht="15" customHeight="1">
      <c r="A62"/>
      <c r="B62"/>
      <c r="C62" s="290"/>
      <c r="D62"/>
      <c r="E62"/>
      <c r="F62"/>
      <c r="G62"/>
      <c r="H62"/>
      <c r="I62"/>
      <c r="J62"/>
    </row>
    <row r="63" spans="1:30" ht="15" customHeight="1">
      <c r="A63"/>
      <c r="B63"/>
      <c r="C63"/>
      <c r="D63"/>
      <c r="E63"/>
      <c r="F63"/>
      <c r="G63"/>
      <c r="H63"/>
      <c r="I63"/>
      <c r="J63"/>
    </row>
    <row r="64" spans="1:30" ht="15" customHeight="1">
      <c r="A64"/>
      <c r="B64"/>
      <c r="C64"/>
      <c r="D64"/>
      <c r="E64"/>
      <c r="F64"/>
      <c r="G64"/>
      <c r="H64"/>
      <c r="I64"/>
      <c r="J64"/>
    </row>
    <row r="65" spans="1:10" ht="15" customHeight="1">
      <c r="A65"/>
      <c r="B65"/>
      <c r="C65"/>
      <c r="D65"/>
      <c r="E65"/>
      <c r="F65"/>
      <c r="G65"/>
      <c r="H65"/>
      <c r="I65"/>
      <c r="J65"/>
    </row>
    <row r="66" spans="1:10" ht="15" customHeight="1">
      <c r="A66"/>
      <c r="B66"/>
      <c r="C66" s="290"/>
      <c r="D66"/>
      <c r="E66"/>
      <c r="F66"/>
      <c r="G66"/>
      <c r="H66"/>
      <c r="I66"/>
      <c r="J66"/>
    </row>
    <row r="67" spans="1:10" ht="15" customHeight="1">
      <c r="A67"/>
      <c r="B67"/>
      <c r="C67"/>
      <c r="D67"/>
      <c r="E67"/>
      <c r="F67"/>
      <c r="G67"/>
      <c r="H67"/>
      <c r="I67"/>
      <c r="J67"/>
    </row>
    <row r="68" spans="1:10" ht="15" customHeight="1">
      <c r="A68"/>
      <c r="B68"/>
      <c r="C68" s="290"/>
      <c r="D68"/>
      <c r="E68"/>
      <c r="F68"/>
      <c r="G68"/>
      <c r="H68"/>
      <c r="I68"/>
      <c r="J68"/>
    </row>
    <row r="71" spans="1:10" ht="26.45" customHeight="1"/>
    <row r="72" spans="1:10" ht="13.15" customHeight="1"/>
    <row r="73" spans="1:10" ht="15" customHeight="1"/>
    <row r="74" spans="1:10" ht="15" customHeight="1"/>
    <row r="75" spans="1:10" ht="15" customHeight="1"/>
    <row r="76" spans="1:10" ht="15" customHeight="1"/>
    <row r="77" spans="1:10" ht="15" customHeight="1"/>
    <row r="78" spans="1:10" ht="15" customHeight="1"/>
    <row r="79" spans="1:10" ht="15" customHeight="1"/>
    <row r="80" spans="1:1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sheetData>
  <mergeCells count="107">
    <mergeCell ref="A33:A36"/>
    <mergeCell ref="A37:A46"/>
    <mergeCell ref="A49:A50"/>
    <mergeCell ref="A47:A48"/>
    <mergeCell ref="P7:R7"/>
    <mergeCell ref="Q10:Q11"/>
    <mergeCell ref="R10:R11"/>
    <mergeCell ref="Q12:Q13"/>
    <mergeCell ref="R12:R13"/>
    <mergeCell ref="Q14:Q15"/>
    <mergeCell ref="R14:R15"/>
    <mergeCell ref="Q16:Q17"/>
    <mergeCell ref="R16:R17"/>
    <mergeCell ref="Q18:Q19"/>
    <mergeCell ref="R18:R19"/>
    <mergeCell ref="Q20:Q21"/>
    <mergeCell ref="R20:R21"/>
    <mergeCell ref="Q22:Q23"/>
    <mergeCell ref="R22:R23"/>
    <mergeCell ref="Q24:Q25"/>
    <mergeCell ref="R24:R25"/>
    <mergeCell ref="Q26:Q27"/>
    <mergeCell ref="R26:R27"/>
    <mergeCell ref="Q33:S33"/>
    <mergeCell ref="A30:A32"/>
    <mergeCell ref="B30:B32"/>
    <mergeCell ref="E30:E31"/>
    <mergeCell ref="F30:F31"/>
    <mergeCell ref="I30:I31"/>
    <mergeCell ref="J30:J31"/>
    <mergeCell ref="K30:K31"/>
    <mergeCell ref="Q28:Q29"/>
    <mergeCell ref="R28:R29"/>
    <mergeCell ref="U33:W33"/>
    <mergeCell ref="A3:S3"/>
    <mergeCell ref="P33:P34"/>
    <mergeCell ref="O33:O35"/>
    <mergeCell ref="A4:S4"/>
    <mergeCell ref="P26:P27"/>
    <mergeCell ref="S26:S27"/>
    <mergeCell ref="T26:T27"/>
    <mergeCell ref="U26:U27"/>
    <mergeCell ref="V26:V27"/>
    <mergeCell ref="P18:P19"/>
    <mergeCell ref="S18:S19"/>
    <mergeCell ref="T18:T19"/>
    <mergeCell ref="U18:U19"/>
    <mergeCell ref="V18:V19"/>
    <mergeCell ref="P10:P11"/>
    <mergeCell ref="S10:S11"/>
    <mergeCell ref="T10:T11"/>
    <mergeCell ref="U10:U11"/>
    <mergeCell ref="V10:V11"/>
    <mergeCell ref="O7:O9"/>
    <mergeCell ref="W26:W27"/>
    <mergeCell ref="P28:P29"/>
    <mergeCell ref="S28:S29"/>
    <mergeCell ref="T28:T29"/>
    <mergeCell ref="U28:U29"/>
    <mergeCell ref="V28:V29"/>
    <mergeCell ref="W28:W29"/>
    <mergeCell ref="P22:P23"/>
    <mergeCell ref="S22:S23"/>
    <mergeCell ref="T22:T23"/>
    <mergeCell ref="U22:U23"/>
    <mergeCell ref="V22:V23"/>
    <mergeCell ref="W22:W23"/>
    <mergeCell ref="P24:P25"/>
    <mergeCell ref="S24:S25"/>
    <mergeCell ref="T24:T25"/>
    <mergeCell ref="U24:U25"/>
    <mergeCell ref="V24:V25"/>
    <mergeCell ref="W24:W25"/>
    <mergeCell ref="W18:W19"/>
    <mergeCell ref="P20:P21"/>
    <mergeCell ref="S20:S21"/>
    <mergeCell ref="T20:T21"/>
    <mergeCell ref="U20:U21"/>
    <mergeCell ref="V20:V21"/>
    <mergeCell ref="W20:W21"/>
    <mergeCell ref="P14:P15"/>
    <mergeCell ref="S14:S15"/>
    <mergeCell ref="T14:T15"/>
    <mergeCell ref="U14:U15"/>
    <mergeCell ref="V14:V15"/>
    <mergeCell ref="W14:W15"/>
    <mergeCell ref="P16:P17"/>
    <mergeCell ref="S16:S17"/>
    <mergeCell ref="T16:T17"/>
    <mergeCell ref="U16:U17"/>
    <mergeCell ref="V16:V17"/>
    <mergeCell ref="W16:W17"/>
    <mergeCell ref="A1:S1"/>
    <mergeCell ref="A2:S2"/>
    <mergeCell ref="A7:A8"/>
    <mergeCell ref="W10:W11"/>
    <mergeCell ref="P12:P13"/>
    <mergeCell ref="S12:S13"/>
    <mergeCell ref="T12:T13"/>
    <mergeCell ref="U12:U13"/>
    <mergeCell ref="V12:V13"/>
    <mergeCell ref="W12:W13"/>
    <mergeCell ref="S7:S8"/>
    <mergeCell ref="T7:T8"/>
    <mergeCell ref="U7:U8"/>
    <mergeCell ref="W7:W8"/>
    <mergeCell ref="A5:S5"/>
  </mergeCells>
  <phoneticPr fontId="7" type="noConversion"/>
  <hyperlinks>
    <hyperlink ref="A5" r:id="rId1" display="https://publicwiki.deltares.nl/download/attachments/226296305/11204950_TKI-MUSA_Laboratory_Experiments_Phase1AB_final_nosignatures.pdf?version=1&amp;modificationDate=1706280967043&amp;api=v2" xr:uid="{F88110D2-0182-4A1F-B9F1-5E5FA083C80B}"/>
  </hyperlinks>
  <pageMargins left="0.7" right="0.7" top="0.75" bottom="0.75" header="0.3" footer="0.3"/>
  <pageSetup paperSize="9" orientation="portrait" horizontalDpi="1200" verticalDpi="120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81FBC-EFF1-4697-AE6B-B9970D3F4C40}">
  <dimension ref="A1:BO213"/>
  <sheetViews>
    <sheetView topLeftCell="A92" zoomScaleNormal="100" workbookViewId="0">
      <selection activeCell="O1" sqref="O1"/>
    </sheetView>
  </sheetViews>
  <sheetFormatPr defaultColWidth="8.85546875" defaultRowHeight="12"/>
  <cols>
    <col min="1" max="1" width="12.7109375" style="98" customWidth="1"/>
    <col min="2" max="2" width="12.140625" style="98" customWidth="1"/>
    <col min="3" max="3" width="13" style="98" bestFit="1" customWidth="1"/>
    <col min="4" max="5" width="16.140625" style="98" bestFit="1" customWidth="1"/>
    <col min="6" max="6" width="16.28515625" style="98" bestFit="1" customWidth="1"/>
    <col min="7" max="7" width="16.42578125" style="98" bestFit="1" customWidth="1"/>
    <col min="8" max="8" width="12.28515625" style="98" bestFit="1" customWidth="1"/>
    <col min="9" max="9" width="15.42578125" style="98" bestFit="1" customWidth="1"/>
    <col min="10" max="10" width="16.140625" style="98" bestFit="1" customWidth="1"/>
    <col min="11" max="11" width="0" style="98" hidden="1" customWidth="1"/>
    <col min="12" max="16384" width="8.85546875" style="98"/>
  </cols>
  <sheetData>
    <row r="1" spans="1:67">
      <c r="A1" s="315" t="s">
        <v>710</v>
      </c>
      <c r="B1" s="315"/>
      <c r="C1" s="315"/>
      <c r="D1" s="315"/>
      <c r="E1" s="315"/>
      <c r="F1" s="315"/>
      <c r="G1" s="315"/>
      <c r="H1" s="315"/>
      <c r="I1" s="315"/>
      <c r="J1" s="315"/>
      <c r="K1" s="255"/>
      <c r="L1" s="255"/>
      <c r="N1" s="255"/>
      <c r="O1" s="255"/>
      <c r="P1" s="255"/>
      <c r="Q1" s="255"/>
    </row>
    <row r="2" spans="1:67" ht="14.25">
      <c r="A2" s="315" t="s">
        <v>711</v>
      </c>
      <c r="B2" s="315"/>
      <c r="C2" s="315"/>
      <c r="D2" s="315"/>
      <c r="E2" s="315"/>
      <c r="F2" s="315"/>
      <c r="G2" s="315"/>
      <c r="H2" s="315"/>
      <c r="I2" s="315"/>
      <c r="J2" s="315"/>
    </row>
    <row r="3" spans="1:67" ht="12.75" thickBot="1">
      <c r="A3" s="315" t="s">
        <v>601</v>
      </c>
      <c r="B3" s="315"/>
      <c r="C3" s="315"/>
      <c r="D3" s="315"/>
      <c r="E3" s="315"/>
      <c r="F3" s="315"/>
      <c r="G3" s="315"/>
      <c r="H3" s="315"/>
      <c r="I3" s="315"/>
      <c r="J3" s="315"/>
      <c r="M3" s="283" t="s">
        <v>616</v>
      </c>
      <c r="N3" s="282"/>
      <c r="O3" s="282"/>
      <c r="P3" s="282"/>
      <c r="Q3" s="282"/>
      <c r="R3" s="282"/>
      <c r="S3" s="282"/>
      <c r="T3" s="282"/>
      <c r="U3" s="282"/>
      <c r="V3" s="282"/>
      <c r="W3" s="282"/>
      <c r="X3" s="282"/>
      <c r="Y3" s="282"/>
      <c r="AA3" s="282"/>
      <c r="AB3" s="282"/>
      <c r="AC3" s="282"/>
      <c r="AD3" s="282"/>
      <c r="AE3" s="282"/>
      <c r="AF3" s="282"/>
      <c r="AG3" s="282"/>
      <c r="AH3" s="282"/>
      <c r="AI3" s="282"/>
      <c r="AJ3" s="282"/>
      <c r="AK3" s="282"/>
      <c r="AL3" s="282"/>
      <c r="AM3" s="282"/>
      <c r="AO3" s="282"/>
      <c r="AP3" s="282"/>
      <c r="AQ3" s="282"/>
      <c r="AR3" s="282"/>
      <c r="AS3" s="282"/>
      <c r="AT3" s="282"/>
      <c r="AU3" s="282"/>
      <c r="AV3" s="282"/>
      <c r="AW3" s="282"/>
      <c r="AX3" s="282"/>
      <c r="AY3" s="282"/>
      <c r="AZ3" s="282"/>
      <c r="BA3" s="282"/>
      <c r="BC3" s="282"/>
      <c r="BD3" s="282"/>
      <c r="BE3" s="282"/>
      <c r="BF3" s="282"/>
      <c r="BG3" s="282"/>
      <c r="BH3" s="282"/>
      <c r="BI3" s="282"/>
      <c r="BJ3" s="282"/>
      <c r="BK3" s="282"/>
      <c r="BL3" s="282"/>
      <c r="BM3" s="282"/>
      <c r="BN3" s="282"/>
      <c r="BO3" s="282"/>
    </row>
    <row r="4" spans="1:67" s="4" customFormat="1" ht="15" customHeight="1" thickBot="1">
      <c r="A4" s="316" t="s">
        <v>678</v>
      </c>
      <c r="B4" s="316"/>
      <c r="C4" s="316"/>
      <c r="D4" s="316"/>
      <c r="E4" s="316"/>
      <c r="F4" s="316"/>
      <c r="G4" s="316"/>
      <c r="H4" s="316"/>
      <c r="I4" s="316"/>
      <c r="J4" s="316"/>
      <c r="K4" s="281"/>
      <c r="L4" s="281"/>
      <c r="M4" s="386" t="s">
        <v>17</v>
      </c>
      <c r="N4" s="387"/>
      <c r="O4" s="126"/>
      <c r="P4" s="126"/>
      <c r="Q4" s="126"/>
      <c r="R4" s="126"/>
      <c r="S4" s="126"/>
      <c r="T4" s="126"/>
      <c r="U4" s="126"/>
      <c r="V4" s="126"/>
      <c r="W4" s="126"/>
      <c r="X4" s="126"/>
      <c r="Y4" s="127"/>
      <c r="AA4" s="386" t="s">
        <v>19</v>
      </c>
      <c r="AB4" s="387"/>
      <c r="AC4" s="126"/>
      <c r="AD4" s="126"/>
      <c r="AE4" s="126"/>
      <c r="AF4" s="126"/>
      <c r="AG4" s="126"/>
      <c r="AH4" s="126"/>
      <c r="AI4" s="126"/>
      <c r="AJ4" s="126"/>
      <c r="AK4" s="126"/>
      <c r="AL4" s="126"/>
      <c r="AM4" s="127"/>
      <c r="AO4" s="386" t="s">
        <v>6</v>
      </c>
      <c r="AP4" s="387"/>
      <c r="AQ4" s="126"/>
      <c r="AR4" s="126"/>
      <c r="AS4" s="126"/>
      <c r="AT4" s="126"/>
      <c r="AU4" s="126"/>
      <c r="AV4" s="126"/>
      <c r="AW4" s="126"/>
      <c r="AX4" s="126"/>
      <c r="AY4" s="126"/>
      <c r="AZ4" s="126"/>
      <c r="BA4" s="127"/>
      <c r="BC4" s="386" t="s">
        <v>12</v>
      </c>
      <c r="BD4" s="387"/>
      <c r="BE4" s="126"/>
      <c r="BF4" s="126"/>
      <c r="BG4" s="126"/>
      <c r="BH4" s="126"/>
      <c r="BI4" s="126"/>
      <c r="BJ4" s="126"/>
      <c r="BK4" s="126"/>
      <c r="BL4" s="126"/>
      <c r="BM4" s="126"/>
      <c r="BN4" s="126"/>
      <c r="BO4" s="127"/>
    </row>
    <row r="5" spans="1:67" ht="16.899999999999999" customHeight="1" thickBot="1">
      <c r="A5" s="254" t="s">
        <v>593</v>
      </c>
      <c r="D5" s="383" t="s">
        <v>120</v>
      </c>
      <c r="E5" s="383"/>
      <c r="F5" s="383"/>
      <c r="G5" s="125"/>
      <c r="H5" s="125"/>
      <c r="I5" s="383" t="s">
        <v>121</v>
      </c>
      <c r="J5" s="383"/>
      <c r="M5" s="386"/>
      <c r="N5" s="387"/>
      <c r="O5" s="126"/>
      <c r="P5" s="126"/>
      <c r="Q5" s="126"/>
      <c r="R5" s="126"/>
      <c r="S5" s="126"/>
      <c r="T5" s="126"/>
      <c r="U5" s="126"/>
      <c r="V5" s="126"/>
      <c r="W5" s="126"/>
      <c r="X5" s="126"/>
      <c r="Y5" s="127"/>
      <c r="AA5" s="381"/>
      <c r="AB5" s="382"/>
      <c r="AC5" s="126"/>
      <c r="AD5" s="126"/>
      <c r="AE5" s="126"/>
      <c r="AF5" s="126"/>
      <c r="AG5" s="126"/>
      <c r="AH5" s="126"/>
      <c r="AI5" s="126"/>
      <c r="AJ5" s="126"/>
      <c r="AK5" s="126"/>
      <c r="AL5" s="126"/>
      <c r="AM5" s="127"/>
      <c r="AO5" s="381"/>
      <c r="AP5" s="382"/>
      <c r="AQ5" s="126"/>
      <c r="AR5" s="126"/>
      <c r="AS5" s="126"/>
      <c r="AT5" s="126"/>
      <c r="AU5" s="126"/>
      <c r="AV5" s="126"/>
      <c r="AW5" s="126"/>
      <c r="AX5" s="126"/>
      <c r="AY5" s="126"/>
      <c r="AZ5" s="126"/>
      <c r="BA5" s="127"/>
      <c r="BC5" s="381"/>
      <c r="BD5" s="382"/>
      <c r="BE5" s="126"/>
      <c r="BF5" s="126"/>
      <c r="BG5" s="126"/>
      <c r="BH5" s="126"/>
      <c r="BI5" s="126"/>
      <c r="BJ5" s="126"/>
      <c r="BK5" s="126"/>
      <c r="BL5" s="126"/>
      <c r="BM5" s="126"/>
      <c r="BN5" s="126"/>
      <c r="BO5" s="127"/>
    </row>
    <row r="6" spans="1:67" ht="46.15" customHeight="1" thickBot="1">
      <c r="A6" s="250"/>
      <c r="B6" s="12" t="s">
        <v>125</v>
      </c>
      <c r="C6" s="12" t="s">
        <v>126</v>
      </c>
      <c r="D6" s="12" t="s">
        <v>127</v>
      </c>
      <c r="E6" s="12" t="s">
        <v>128</v>
      </c>
      <c r="F6" s="12" t="s">
        <v>129</v>
      </c>
      <c r="G6" s="12" t="s">
        <v>111</v>
      </c>
      <c r="H6" s="12" t="s">
        <v>130</v>
      </c>
      <c r="I6" s="12" t="s">
        <v>131</v>
      </c>
      <c r="J6" s="12" t="s">
        <v>132</v>
      </c>
      <c r="M6" s="128"/>
      <c r="N6" s="126"/>
      <c r="O6" s="126"/>
      <c r="P6" s="126"/>
      <c r="Q6" s="126"/>
      <c r="R6" s="126"/>
      <c r="S6" s="126"/>
      <c r="T6" s="126"/>
      <c r="U6" s="126"/>
      <c r="V6" s="126"/>
      <c r="W6" s="126"/>
      <c r="X6" s="126"/>
      <c r="Y6" s="127"/>
      <c r="AA6" s="128"/>
      <c r="AB6" s="126"/>
      <c r="AC6" s="126"/>
      <c r="AD6" s="126"/>
      <c r="AE6" s="126"/>
      <c r="AF6" s="126"/>
      <c r="AG6" s="126"/>
      <c r="AH6" s="126"/>
      <c r="AI6" s="126"/>
      <c r="AJ6" s="126"/>
      <c r="AK6" s="126"/>
      <c r="AL6" s="126"/>
      <c r="AM6" s="127"/>
      <c r="AO6" s="128"/>
      <c r="AP6" s="126"/>
      <c r="AQ6" s="126"/>
      <c r="AR6" s="126"/>
      <c r="AS6" s="126"/>
      <c r="AT6" s="126"/>
      <c r="AU6" s="126"/>
      <c r="AV6" s="126"/>
      <c r="AW6" s="126"/>
      <c r="AX6" s="126"/>
      <c r="AY6" s="126"/>
      <c r="AZ6" s="126"/>
      <c r="BA6" s="127"/>
      <c r="BC6" s="128"/>
      <c r="BD6" s="126"/>
      <c r="BE6" s="126"/>
      <c r="BF6" s="126"/>
      <c r="BG6" s="126"/>
      <c r="BH6" s="126"/>
      <c r="BI6" s="126"/>
      <c r="BJ6" s="126"/>
      <c r="BK6" s="126"/>
      <c r="BL6" s="126"/>
      <c r="BM6" s="126"/>
      <c r="BN6" s="126"/>
      <c r="BO6" s="127"/>
    </row>
    <row r="7" spans="1:67" ht="12.75" thickBot="1">
      <c r="A7" s="256"/>
      <c r="B7" s="119" t="s">
        <v>122</v>
      </c>
      <c r="C7" s="119" t="s">
        <v>123</v>
      </c>
      <c r="D7" s="119" t="s">
        <v>124</v>
      </c>
      <c r="E7" s="119" t="s">
        <v>123</v>
      </c>
      <c r="F7" s="119" t="s">
        <v>141</v>
      </c>
      <c r="G7" s="119" t="s">
        <v>122</v>
      </c>
      <c r="H7" s="119" t="s">
        <v>123</v>
      </c>
      <c r="I7" s="119" t="s">
        <v>122</v>
      </c>
      <c r="J7" s="119" t="s">
        <v>122</v>
      </c>
      <c r="M7" s="128"/>
      <c r="N7" s="126"/>
      <c r="O7" s="126"/>
      <c r="P7" s="126"/>
      <c r="Q7" s="126"/>
      <c r="R7" s="126"/>
      <c r="S7" s="126"/>
      <c r="T7" s="126"/>
      <c r="U7" s="126"/>
      <c r="V7" s="126"/>
      <c r="W7" s="126"/>
      <c r="X7" s="126"/>
      <c r="Y7" s="127"/>
      <c r="AA7" s="128"/>
      <c r="AB7" s="126"/>
      <c r="AC7" s="126"/>
      <c r="AD7" s="126"/>
      <c r="AE7" s="126"/>
      <c r="AF7" s="126"/>
      <c r="AG7" s="126"/>
      <c r="AH7" s="126"/>
      <c r="AI7" s="126"/>
      <c r="AJ7" s="126"/>
      <c r="AK7" s="126"/>
      <c r="AL7" s="126"/>
      <c r="AM7" s="127"/>
      <c r="AO7" s="128"/>
      <c r="AP7" s="126"/>
      <c r="AQ7" s="126"/>
      <c r="AR7" s="126"/>
      <c r="AS7" s="126"/>
      <c r="AT7" s="126"/>
      <c r="AU7" s="126"/>
      <c r="AV7" s="126"/>
      <c r="AW7" s="126"/>
      <c r="AX7" s="126"/>
      <c r="AY7" s="126"/>
      <c r="AZ7" s="126"/>
      <c r="BA7" s="127"/>
      <c r="BC7" s="128"/>
      <c r="BD7" s="126"/>
      <c r="BE7" s="126"/>
      <c r="BF7" s="126"/>
      <c r="BG7" s="126"/>
      <c r="BH7" s="126"/>
      <c r="BI7" s="126"/>
      <c r="BJ7" s="126"/>
      <c r="BK7" s="126"/>
      <c r="BL7" s="126"/>
      <c r="BM7" s="126"/>
      <c r="BN7" s="126"/>
      <c r="BO7" s="127"/>
    </row>
    <row r="8" spans="1:67" ht="12.75" thickBot="1">
      <c r="A8" s="311" t="s">
        <v>19</v>
      </c>
      <c r="B8" s="129">
        <v>10</v>
      </c>
      <c r="C8" s="18">
        <v>37.799999999999997</v>
      </c>
      <c r="D8" s="129">
        <v>600</v>
      </c>
      <c r="E8" s="18">
        <v>33.6</v>
      </c>
      <c r="F8" s="130">
        <v>0.56000000000000005</v>
      </c>
      <c r="G8" s="18">
        <v>90</v>
      </c>
      <c r="H8" s="18">
        <v>37.799999999999997</v>
      </c>
      <c r="I8" s="18">
        <v>180</v>
      </c>
      <c r="J8" s="18">
        <v>261</v>
      </c>
      <c r="M8" s="128"/>
      <c r="N8" s="126"/>
      <c r="O8" s="126"/>
      <c r="P8" s="126"/>
      <c r="Q8" s="126"/>
      <c r="R8" s="126"/>
      <c r="S8" s="126"/>
      <c r="T8" s="126"/>
      <c r="U8" s="126"/>
      <c r="V8" s="126"/>
      <c r="W8" s="126"/>
      <c r="X8" s="126"/>
      <c r="Y8" s="127"/>
      <c r="AA8" s="128"/>
      <c r="AB8" s="126"/>
      <c r="AC8" s="126"/>
      <c r="AD8" s="126"/>
      <c r="AE8" s="126"/>
      <c r="AF8" s="126"/>
      <c r="AG8" s="126"/>
      <c r="AH8" s="126"/>
      <c r="AI8" s="126"/>
      <c r="AJ8" s="126"/>
      <c r="AK8" s="126"/>
      <c r="AL8" s="126"/>
      <c r="AM8" s="127"/>
      <c r="AO8" s="128"/>
      <c r="AP8" s="126"/>
      <c r="AQ8" s="126"/>
      <c r="AR8" s="126"/>
      <c r="AS8" s="126"/>
      <c r="AT8" s="126"/>
      <c r="AU8" s="126"/>
      <c r="AV8" s="126"/>
      <c r="AW8" s="126"/>
      <c r="AX8" s="126"/>
      <c r="AY8" s="126"/>
      <c r="AZ8" s="126"/>
      <c r="BA8" s="127"/>
      <c r="BC8" s="128"/>
      <c r="BD8" s="126"/>
      <c r="BE8" s="126"/>
      <c r="BF8" s="126"/>
      <c r="BG8" s="126"/>
      <c r="BH8" s="126"/>
      <c r="BI8" s="126"/>
      <c r="BJ8" s="126"/>
      <c r="BK8" s="126"/>
      <c r="BL8" s="126"/>
      <c r="BM8" s="126"/>
      <c r="BN8" s="126"/>
      <c r="BO8" s="127"/>
    </row>
    <row r="9" spans="1:67" ht="12.75" thickBot="1">
      <c r="A9" s="311"/>
      <c r="B9" s="129">
        <v>20</v>
      </c>
      <c r="C9" s="18">
        <v>37.799999999999997</v>
      </c>
      <c r="D9" s="129">
        <v>1260</v>
      </c>
      <c r="E9" s="18">
        <v>29.7</v>
      </c>
      <c r="F9" s="130">
        <v>0.23599999999999999</v>
      </c>
      <c r="G9" s="18">
        <v>93</v>
      </c>
      <c r="H9" s="18">
        <v>35.450000000000003</v>
      </c>
      <c r="I9" s="18">
        <v>76</v>
      </c>
      <c r="J9" s="18">
        <v>194</v>
      </c>
      <c r="M9" s="128"/>
      <c r="N9" s="126"/>
      <c r="O9" s="126"/>
      <c r="P9" s="126"/>
      <c r="Q9" s="126"/>
      <c r="R9" s="126"/>
      <c r="S9" s="126"/>
      <c r="T9" s="126"/>
      <c r="U9" s="126"/>
      <c r="V9" s="126"/>
      <c r="W9" s="126"/>
      <c r="X9" s="126"/>
      <c r="Y9" s="127"/>
      <c r="AA9" s="128"/>
      <c r="AB9" s="126"/>
      <c r="AC9" s="126"/>
      <c r="AD9" s="126"/>
      <c r="AE9" s="126"/>
      <c r="AF9" s="126"/>
      <c r="AG9" s="126"/>
      <c r="AH9" s="126"/>
      <c r="AI9" s="126"/>
      <c r="AJ9" s="126"/>
      <c r="AK9" s="126"/>
      <c r="AL9" s="126"/>
      <c r="AM9" s="127"/>
      <c r="AO9" s="128"/>
      <c r="AP9" s="126"/>
      <c r="AQ9" s="126"/>
      <c r="AR9" s="126"/>
      <c r="AS9" s="126"/>
      <c r="AT9" s="126"/>
      <c r="AU9" s="126"/>
      <c r="AV9" s="126"/>
      <c r="AW9" s="126"/>
      <c r="AX9" s="126"/>
      <c r="AY9" s="126"/>
      <c r="AZ9" s="126"/>
      <c r="BA9" s="127"/>
      <c r="BC9" s="128"/>
      <c r="BD9" s="126"/>
      <c r="BE9" s="126"/>
      <c r="BF9" s="126"/>
      <c r="BG9" s="126"/>
      <c r="BH9" s="126"/>
      <c r="BI9" s="126"/>
      <c r="BJ9" s="126"/>
      <c r="BK9" s="126"/>
      <c r="BL9" s="126"/>
      <c r="BM9" s="126"/>
      <c r="BN9" s="126"/>
      <c r="BO9" s="127"/>
    </row>
    <row r="10" spans="1:67" ht="12.75" thickBot="1">
      <c r="A10" s="311"/>
      <c r="B10" s="129">
        <v>50</v>
      </c>
      <c r="C10" s="18">
        <v>37.5</v>
      </c>
      <c r="D10" s="129">
        <v>3600</v>
      </c>
      <c r="E10" s="18">
        <v>23.2</v>
      </c>
      <c r="F10" s="130">
        <v>6.4000000000000001E-2</v>
      </c>
      <c r="G10" s="18">
        <v>131</v>
      </c>
      <c r="H10" s="18">
        <v>32</v>
      </c>
      <c r="I10" s="18">
        <v>179</v>
      </c>
      <c r="J10" s="18">
        <v>399</v>
      </c>
      <c r="M10" s="128"/>
      <c r="N10" s="126"/>
      <c r="O10" s="126"/>
      <c r="P10" s="126"/>
      <c r="Q10" s="126"/>
      <c r="R10" s="126"/>
      <c r="S10" s="126"/>
      <c r="T10" s="126"/>
      <c r="U10" s="126"/>
      <c r="V10" s="126"/>
      <c r="W10" s="126"/>
      <c r="X10" s="126"/>
      <c r="Y10" s="127"/>
      <c r="AA10" s="128"/>
      <c r="AB10" s="126"/>
      <c r="AC10" s="126"/>
      <c r="AD10" s="126"/>
      <c r="AE10" s="126"/>
      <c r="AF10" s="126"/>
      <c r="AG10" s="126"/>
      <c r="AH10" s="126"/>
      <c r="AI10" s="126"/>
      <c r="AJ10" s="126"/>
      <c r="AK10" s="126"/>
      <c r="AL10" s="126"/>
      <c r="AM10" s="127"/>
      <c r="AO10" s="128"/>
      <c r="AP10" s="126"/>
      <c r="AQ10" s="126"/>
      <c r="AR10" s="126"/>
      <c r="AS10" s="126"/>
      <c r="AT10" s="126"/>
      <c r="AU10" s="126"/>
      <c r="AV10" s="126"/>
      <c r="AW10" s="126"/>
      <c r="AX10" s="126"/>
      <c r="AY10" s="126"/>
      <c r="AZ10" s="126"/>
      <c r="BA10" s="127"/>
      <c r="BC10" s="128"/>
      <c r="BD10" s="126"/>
      <c r="BE10" s="126"/>
      <c r="BF10" s="126"/>
      <c r="BG10" s="126"/>
      <c r="BH10" s="126"/>
      <c r="BI10" s="126"/>
      <c r="BJ10" s="126"/>
      <c r="BK10" s="126"/>
      <c r="BL10" s="126"/>
      <c r="BM10" s="126"/>
      <c r="BN10" s="126"/>
      <c r="BO10" s="127"/>
    </row>
    <row r="11" spans="1:67" ht="12.75" thickBot="1">
      <c r="A11" s="311"/>
      <c r="B11" s="129">
        <v>100</v>
      </c>
      <c r="C11" s="18">
        <v>37.5</v>
      </c>
      <c r="D11" s="129">
        <v>6780</v>
      </c>
      <c r="E11" s="18">
        <v>19.7</v>
      </c>
      <c r="F11" s="130">
        <v>2.9000000000000001E-2</v>
      </c>
      <c r="G11" s="18">
        <v>211</v>
      </c>
      <c r="H11" s="18">
        <v>28.2</v>
      </c>
      <c r="I11" s="18">
        <v>229</v>
      </c>
      <c r="J11" s="18">
        <v>403</v>
      </c>
      <c r="M11" s="128"/>
      <c r="N11" s="126"/>
      <c r="O11" s="126"/>
      <c r="P11" s="126"/>
      <c r="Q11" s="126"/>
      <c r="R11" s="126"/>
      <c r="S11" s="126"/>
      <c r="T11" s="126"/>
      <c r="U11" s="126"/>
      <c r="V11" s="126"/>
      <c r="W11" s="126"/>
      <c r="X11" s="126"/>
      <c r="Y11" s="127"/>
      <c r="AA11" s="128"/>
      <c r="AB11" s="126"/>
      <c r="AC11" s="126"/>
      <c r="AD11" s="126"/>
      <c r="AE11" s="126"/>
      <c r="AF11" s="126"/>
      <c r="AG11" s="126"/>
      <c r="AH11" s="126"/>
      <c r="AI11" s="126"/>
      <c r="AJ11" s="126"/>
      <c r="AK11" s="126"/>
      <c r="AL11" s="126"/>
      <c r="AM11" s="127"/>
      <c r="AO11" s="128"/>
      <c r="AP11" s="126"/>
      <c r="AQ11" s="126"/>
      <c r="AR11" s="126"/>
      <c r="AS11" s="126"/>
      <c r="AT11" s="126"/>
      <c r="AU11" s="126"/>
      <c r="AV11" s="126"/>
      <c r="AW11" s="126"/>
      <c r="AX11" s="126"/>
      <c r="AY11" s="126"/>
      <c r="AZ11" s="126"/>
      <c r="BA11" s="127"/>
      <c r="BC11" s="128"/>
      <c r="BD11" s="126"/>
      <c r="BE11" s="126"/>
      <c r="BF11" s="126"/>
      <c r="BG11" s="126"/>
      <c r="BH11" s="126"/>
      <c r="BI11" s="126"/>
      <c r="BJ11" s="126"/>
      <c r="BK11" s="126"/>
      <c r="BL11" s="126"/>
      <c r="BM11" s="126"/>
      <c r="BN11" s="126"/>
      <c r="BO11" s="127"/>
    </row>
    <row r="12" spans="1:67" ht="12.75" thickBot="1">
      <c r="A12" s="311"/>
      <c r="B12" s="129">
        <v>200</v>
      </c>
      <c r="C12" s="18">
        <v>37.5</v>
      </c>
      <c r="D12" s="129">
        <v>74580</v>
      </c>
      <c r="E12" s="18">
        <v>15</v>
      </c>
      <c r="F12" s="130">
        <v>2E-3</v>
      </c>
      <c r="G12" s="18">
        <v>333</v>
      </c>
      <c r="H12" s="18">
        <v>20.5</v>
      </c>
      <c r="I12" s="18">
        <v>204</v>
      </c>
      <c r="J12" s="18">
        <v>441</v>
      </c>
      <c r="M12" s="128"/>
      <c r="N12" s="126"/>
      <c r="O12" s="126"/>
      <c r="P12" s="126"/>
      <c r="Q12" s="126"/>
      <c r="R12" s="126"/>
      <c r="S12" s="126"/>
      <c r="T12" s="126"/>
      <c r="U12" s="126"/>
      <c r="V12" s="126"/>
      <c r="W12" s="126"/>
      <c r="X12" s="126"/>
      <c r="Y12" s="127"/>
      <c r="AA12" s="128"/>
      <c r="AB12" s="126"/>
      <c r="AC12" s="126"/>
      <c r="AD12" s="126"/>
      <c r="AE12" s="126"/>
      <c r="AF12" s="126"/>
      <c r="AG12" s="126"/>
      <c r="AH12" s="126"/>
      <c r="AI12" s="126"/>
      <c r="AJ12" s="126"/>
      <c r="AK12" s="126"/>
      <c r="AL12" s="126"/>
      <c r="AM12" s="127"/>
      <c r="AO12" s="128"/>
      <c r="AP12" s="126"/>
      <c r="AQ12" s="126"/>
      <c r="AR12" s="126"/>
      <c r="AS12" s="126"/>
      <c r="AT12" s="126"/>
      <c r="AU12" s="126"/>
      <c r="AV12" s="126"/>
      <c r="AW12" s="126"/>
      <c r="AX12" s="126"/>
      <c r="AY12" s="126"/>
      <c r="AZ12" s="126"/>
      <c r="BA12" s="127"/>
      <c r="BC12" s="128"/>
      <c r="BD12" s="126"/>
      <c r="BE12" s="126"/>
      <c r="BF12" s="126"/>
      <c r="BG12" s="126"/>
      <c r="BH12" s="126"/>
      <c r="BI12" s="126"/>
      <c r="BJ12" s="126"/>
      <c r="BK12" s="126"/>
      <c r="BL12" s="126"/>
      <c r="BM12" s="126"/>
      <c r="BN12" s="126"/>
      <c r="BO12" s="127"/>
    </row>
    <row r="13" spans="1:67" ht="12.75" thickBot="1">
      <c r="A13" s="311"/>
      <c r="B13" s="129">
        <v>300</v>
      </c>
      <c r="C13" s="18">
        <v>37.6</v>
      </c>
      <c r="D13" s="129">
        <v>0</v>
      </c>
      <c r="E13" s="18">
        <v>0</v>
      </c>
      <c r="F13" s="130">
        <v>0</v>
      </c>
      <c r="G13" s="18">
        <v>0</v>
      </c>
      <c r="H13" s="18">
        <v>9.6</v>
      </c>
      <c r="I13" s="18">
        <v>302</v>
      </c>
      <c r="J13" s="18">
        <v>403</v>
      </c>
      <c r="M13" s="128"/>
      <c r="N13" s="126"/>
      <c r="O13" s="126"/>
      <c r="P13" s="126"/>
      <c r="Q13" s="126"/>
      <c r="R13" s="126"/>
      <c r="S13" s="126"/>
      <c r="T13" s="126"/>
      <c r="U13" s="126"/>
      <c r="V13" s="126"/>
      <c r="W13" s="126"/>
      <c r="X13" s="126"/>
      <c r="Y13" s="127"/>
      <c r="AA13" s="128"/>
      <c r="AB13" s="126"/>
      <c r="AC13" s="126"/>
      <c r="AD13" s="126"/>
      <c r="AE13" s="126"/>
      <c r="AF13" s="126"/>
      <c r="AG13" s="126"/>
      <c r="AH13" s="126"/>
      <c r="AI13" s="126"/>
      <c r="AJ13" s="126"/>
      <c r="AK13" s="126"/>
      <c r="AL13" s="126"/>
      <c r="AM13" s="127"/>
      <c r="AO13" s="128"/>
      <c r="AP13" s="126"/>
      <c r="AQ13" s="126"/>
      <c r="AR13" s="126"/>
      <c r="AS13" s="126"/>
      <c r="AT13" s="126"/>
      <c r="AU13" s="126"/>
      <c r="AV13" s="126"/>
      <c r="AW13" s="126"/>
      <c r="AX13" s="126"/>
      <c r="AY13" s="126"/>
      <c r="AZ13" s="126"/>
      <c r="BA13" s="127"/>
      <c r="BC13" s="128"/>
      <c r="BD13" s="126"/>
      <c r="BE13" s="126"/>
      <c r="BF13" s="126"/>
      <c r="BG13" s="126"/>
      <c r="BH13" s="126"/>
      <c r="BI13" s="126"/>
      <c r="BJ13" s="126"/>
      <c r="BK13" s="126"/>
      <c r="BL13" s="126"/>
      <c r="BM13" s="126"/>
      <c r="BN13" s="126"/>
      <c r="BO13" s="127"/>
    </row>
    <row r="14" spans="1:67" ht="12.75" thickBot="1">
      <c r="A14" s="305" t="s">
        <v>6</v>
      </c>
      <c r="B14" s="131">
        <v>10</v>
      </c>
      <c r="C14" s="17">
        <v>37.700000000000003</v>
      </c>
      <c r="D14" s="131">
        <v>600</v>
      </c>
      <c r="E14" s="17">
        <v>31.7</v>
      </c>
      <c r="F14" s="132">
        <v>0.52800000000000002</v>
      </c>
      <c r="G14" s="17">
        <v>63</v>
      </c>
      <c r="H14" s="17">
        <v>36.4</v>
      </c>
      <c r="I14" s="133">
        <v>171.36363639999999</v>
      </c>
      <c r="J14" s="17">
        <v>290</v>
      </c>
      <c r="M14" s="128"/>
      <c r="N14" s="126"/>
      <c r="O14" s="126"/>
      <c r="P14" s="126"/>
      <c r="Q14" s="126"/>
      <c r="R14" s="126"/>
      <c r="S14" s="126"/>
      <c r="T14" s="126"/>
      <c r="U14" s="126"/>
      <c r="V14" s="126"/>
      <c r="W14" s="126"/>
      <c r="X14" s="126"/>
      <c r="Y14" s="127"/>
      <c r="AA14" s="128"/>
      <c r="AB14" s="126"/>
      <c r="AC14" s="126"/>
      <c r="AD14" s="126"/>
      <c r="AE14" s="126"/>
      <c r="AF14" s="126"/>
      <c r="AG14" s="126"/>
      <c r="AH14" s="126"/>
      <c r="AI14" s="126"/>
      <c r="AJ14" s="126"/>
      <c r="AK14" s="126"/>
      <c r="AL14" s="126"/>
      <c r="AM14" s="127"/>
      <c r="AO14" s="128"/>
      <c r="AP14" s="126"/>
      <c r="AQ14" s="126"/>
      <c r="AR14" s="126"/>
      <c r="AS14" s="126"/>
      <c r="AT14" s="126"/>
      <c r="AU14" s="126"/>
      <c r="AV14" s="126"/>
      <c r="AW14" s="126"/>
      <c r="AX14" s="126"/>
      <c r="AY14" s="126"/>
      <c r="AZ14" s="126"/>
      <c r="BA14" s="127"/>
      <c r="BC14" s="128"/>
      <c r="BD14" s="126"/>
      <c r="BE14" s="126"/>
      <c r="BF14" s="126"/>
      <c r="BG14" s="126"/>
      <c r="BH14" s="126"/>
      <c r="BI14" s="126"/>
      <c r="BJ14" s="126"/>
      <c r="BK14" s="126"/>
      <c r="BL14" s="126"/>
      <c r="BM14" s="126"/>
      <c r="BN14" s="126"/>
      <c r="BO14" s="127"/>
    </row>
    <row r="15" spans="1:67" ht="12.75" thickBot="1">
      <c r="A15" s="305"/>
      <c r="B15" s="131">
        <v>20</v>
      </c>
      <c r="C15" s="17">
        <v>37.9</v>
      </c>
      <c r="D15" s="131">
        <v>1800</v>
      </c>
      <c r="E15" s="17">
        <v>28.15</v>
      </c>
      <c r="F15" s="132">
        <v>0.156</v>
      </c>
      <c r="G15" s="17">
        <v>78</v>
      </c>
      <c r="H15" s="17">
        <v>34.6</v>
      </c>
      <c r="I15" s="133">
        <v>130.6896552</v>
      </c>
      <c r="J15" s="17">
        <v>230</v>
      </c>
      <c r="M15" s="128"/>
      <c r="N15" s="126"/>
      <c r="O15" s="126"/>
      <c r="P15" s="126"/>
      <c r="Q15" s="126"/>
      <c r="R15" s="126"/>
      <c r="S15" s="126"/>
      <c r="T15" s="126"/>
      <c r="U15" s="126"/>
      <c r="V15" s="126"/>
      <c r="W15" s="126"/>
      <c r="X15" s="126"/>
      <c r="Y15" s="127"/>
      <c r="AA15" s="128"/>
      <c r="AB15" s="126"/>
      <c r="AC15" s="126"/>
      <c r="AD15" s="126"/>
      <c r="AE15" s="126"/>
      <c r="AF15" s="126"/>
      <c r="AG15" s="126"/>
      <c r="AH15" s="126"/>
      <c r="AI15" s="126"/>
      <c r="AJ15" s="126"/>
      <c r="AK15" s="126"/>
      <c r="AL15" s="126"/>
      <c r="AM15" s="127"/>
      <c r="AO15" s="128"/>
      <c r="AP15" s="126"/>
      <c r="AQ15" s="126"/>
      <c r="AR15" s="126"/>
      <c r="AS15" s="126"/>
      <c r="AT15" s="126"/>
      <c r="AU15" s="126"/>
      <c r="AV15" s="126"/>
      <c r="AW15" s="126"/>
      <c r="AX15" s="126"/>
      <c r="AY15" s="126"/>
      <c r="AZ15" s="126"/>
      <c r="BA15" s="127"/>
      <c r="BC15" s="128"/>
      <c r="BD15" s="126"/>
      <c r="BE15" s="126"/>
      <c r="BF15" s="126"/>
      <c r="BG15" s="126"/>
      <c r="BH15" s="126"/>
      <c r="BI15" s="126"/>
      <c r="BJ15" s="126"/>
      <c r="BK15" s="126"/>
      <c r="BL15" s="126"/>
      <c r="BM15" s="126"/>
      <c r="BN15" s="126"/>
      <c r="BO15" s="127"/>
    </row>
    <row r="16" spans="1:67" ht="12.75" thickBot="1">
      <c r="A16" s="305"/>
      <c r="B16" s="131">
        <v>50</v>
      </c>
      <c r="C16" s="17">
        <v>37.4</v>
      </c>
      <c r="D16" s="131">
        <v>3600</v>
      </c>
      <c r="E16" s="17">
        <v>19.2</v>
      </c>
      <c r="F16" s="132">
        <v>5.2999999999999999E-2</v>
      </c>
      <c r="G16" s="17">
        <v>103</v>
      </c>
      <c r="H16" s="17">
        <v>30.1</v>
      </c>
      <c r="I16" s="133">
        <v>142.74809160000001</v>
      </c>
      <c r="J16" s="17">
        <v>256</v>
      </c>
      <c r="M16" s="128"/>
      <c r="N16" s="126"/>
      <c r="O16" s="126"/>
      <c r="P16" s="126"/>
      <c r="Q16" s="126"/>
      <c r="R16" s="126"/>
      <c r="S16" s="126"/>
      <c r="T16" s="126"/>
      <c r="U16" s="126"/>
      <c r="V16" s="126"/>
      <c r="W16" s="126"/>
      <c r="X16" s="126"/>
      <c r="Y16" s="127"/>
      <c r="AA16" s="128"/>
      <c r="AB16" s="126"/>
      <c r="AC16" s="126"/>
      <c r="AD16" s="126"/>
      <c r="AE16" s="126"/>
      <c r="AF16" s="126"/>
      <c r="AG16" s="126"/>
      <c r="AH16" s="126"/>
      <c r="AI16" s="126"/>
      <c r="AJ16" s="126"/>
      <c r="AK16" s="126"/>
      <c r="AL16" s="126"/>
      <c r="AM16" s="127"/>
      <c r="AO16" s="128"/>
      <c r="AP16" s="126"/>
      <c r="AQ16" s="126"/>
      <c r="AR16" s="126"/>
      <c r="AS16" s="126"/>
      <c r="AT16" s="126"/>
      <c r="AU16" s="126"/>
      <c r="AV16" s="126"/>
      <c r="AW16" s="126"/>
      <c r="AX16" s="126"/>
      <c r="AY16" s="126"/>
      <c r="AZ16" s="126"/>
      <c r="BA16" s="127"/>
      <c r="BC16" s="128"/>
      <c r="BD16" s="126"/>
      <c r="BE16" s="126"/>
      <c r="BF16" s="126"/>
      <c r="BG16" s="126"/>
      <c r="BH16" s="126"/>
      <c r="BI16" s="126"/>
      <c r="BJ16" s="126"/>
      <c r="BK16" s="126"/>
      <c r="BL16" s="126"/>
      <c r="BM16" s="126"/>
      <c r="BN16" s="126"/>
      <c r="BO16" s="127"/>
    </row>
    <row r="17" spans="1:67" ht="12.75" thickBot="1">
      <c r="A17" s="305"/>
      <c r="B17" s="131">
        <v>100</v>
      </c>
      <c r="C17" s="17">
        <v>37.700000000000003</v>
      </c>
      <c r="D17" s="131">
        <v>7200</v>
      </c>
      <c r="E17" s="17">
        <v>15.3</v>
      </c>
      <c r="F17" s="132">
        <v>2.1000000000000001E-2</v>
      </c>
      <c r="G17" s="17">
        <v>168</v>
      </c>
      <c r="H17" s="17">
        <v>24.5</v>
      </c>
      <c r="I17" s="133">
        <v>179.5238095</v>
      </c>
      <c r="J17" s="17">
        <v>286</v>
      </c>
      <c r="M17" s="128"/>
      <c r="N17" s="126"/>
      <c r="O17" s="126"/>
      <c r="P17" s="126"/>
      <c r="Q17" s="126"/>
      <c r="R17" s="126"/>
      <c r="S17" s="126"/>
      <c r="T17" s="126"/>
      <c r="U17" s="126"/>
      <c r="V17" s="126"/>
      <c r="W17" s="126"/>
      <c r="X17" s="126"/>
      <c r="Y17" s="127"/>
      <c r="AA17" s="128"/>
      <c r="AB17" s="126"/>
      <c r="AC17" s="126"/>
      <c r="AD17" s="126"/>
      <c r="AE17" s="126"/>
      <c r="AF17" s="126"/>
      <c r="AG17" s="126"/>
      <c r="AH17" s="126"/>
      <c r="AI17" s="126"/>
      <c r="AJ17" s="126"/>
      <c r="AK17" s="126"/>
      <c r="AL17" s="126"/>
      <c r="AM17" s="127"/>
      <c r="AO17" s="128"/>
      <c r="AP17" s="126"/>
      <c r="AQ17" s="126"/>
      <c r="AR17" s="126"/>
      <c r="AS17" s="126"/>
      <c r="AT17" s="126"/>
      <c r="AU17" s="126"/>
      <c r="AV17" s="126"/>
      <c r="AW17" s="126"/>
      <c r="AX17" s="126"/>
      <c r="AY17" s="126"/>
      <c r="AZ17" s="126"/>
      <c r="BA17" s="127"/>
      <c r="BC17" s="128"/>
      <c r="BD17" s="126"/>
      <c r="BE17" s="126"/>
      <c r="BF17" s="126"/>
      <c r="BG17" s="126"/>
      <c r="BH17" s="126"/>
      <c r="BI17" s="126"/>
      <c r="BJ17" s="126"/>
      <c r="BK17" s="126"/>
      <c r="BL17" s="126"/>
      <c r="BM17" s="126"/>
      <c r="BN17" s="126"/>
      <c r="BO17" s="127"/>
    </row>
    <row r="18" spans="1:67" ht="12.75" thickBot="1">
      <c r="A18" s="305"/>
      <c r="B18" s="131">
        <v>200</v>
      </c>
      <c r="C18" s="17">
        <v>38.299999999999997</v>
      </c>
      <c r="D18" s="131">
        <v>0</v>
      </c>
      <c r="E18" s="17">
        <v>0</v>
      </c>
      <c r="F18" s="132" t="s">
        <v>32</v>
      </c>
      <c r="G18" s="17">
        <v>0</v>
      </c>
      <c r="H18" s="17">
        <v>9.9</v>
      </c>
      <c r="I18" s="133">
        <v>205.0870147</v>
      </c>
      <c r="J18" s="17">
        <v>277</v>
      </c>
      <c r="M18" s="128"/>
      <c r="N18" s="126"/>
      <c r="O18" s="126"/>
      <c r="P18" s="126"/>
      <c r="Q18" s="126"/>
      <c r="R18" s="126"/>
      <c r="S18" s="126"/>
      <c r="T18" s="126"/>
      <c r="U18" s="126"/>
      <c r="V18" s="126"/>
      <c r="W18" s="126"/>
      <c r="X18" s="126"/>
      <c r="Y18" s="127"/>
      <c r="AA18" s="128"/>
      <c r="AB18" s="126"/>
      <c r="AC18" s="126"/>
      <c r="AD18" s="126"/>
      <c r="AE18" s="126"/>
      <c r="AF18" s="126"/>
      <c r="AG18" s="126"/>
      <c r="AH18" s="126"/>
      <c r="AI18" s="126"/>
      <c r="AJ18" s="126"/>
      <c r="AK18" s="126"/>
      <c r="AL18" s="126"/>
      <c r="AM18" s="127"/>
      <c r="AO18" s="128"/>
      <c r="AP18" s="126"/>
      <c r="AQ18" s="126"/>
      <c r="AR18" s="126"/>
      <c r="AS18" s="126"/>
      <c r="AT18" s="126"/>
      <c r="AU18" s="126"/>
      <c r="AV18" s="126"/>
      <c r="AW18" s="126"/>
      <c r="AX18" s="126"/>
      <c r="AY18" s="126"/>
      <c r="AZ18" s="126"/>
      <c r="BA18" s="127"/>
      <c r="BC18" s="128"/>
      <c r="BD18" s="126"/>
      <c r="BE18" s="126"/>
      <c r="BF18" s="126"/>
      <c r="BG18" s="126"/>
      <c r="BH18" s="126"/>
      <c r="BI18" s="126"/>
      <c r="BJ18" s="126"/>
      <c r="BK18" s="126"/>
      <c r="BL18" s="126"/>
      <c r="BM18" s="126"/>
      <c r="BN18" s="126"/>
      <c r="BO18" s="127"/>
    </row>
    <row r="19" spans="1:67" ht="12.75" thickBot="1">
      <c r="A19" s="305"/>
      <c r="B19" s="131">
        <v>300</v>
      </c>
      <c r="C19" s="17">
        <v>37.200000000000003</v>
      </c>
      <c r="D19" s="131">
        <v>0</v>
      </c>
      <c r="E19" s="17">
        <v>0</v>
      </c>
      <c r="F19" s="132" t="s">
        <v>32</v>
      </c>
      <c r="G19" s="17">
        <v>0</v>
      </c>
      <c r="H19" s="17">
        <v>1.4</v>
      </c>
      <c r="I19" s="17">
        <v>300</v>
      </c>
      <c r="J19" s="17">
        <v>312</v>
      </c>
      <c r="M19" s="128"/>
      <c r="N19" s="126"/>
      <c r="O19" s="126"/>
      <c r="P19" s="126"/>
      <c r="Q19" s="126"/>
      <c r="R19" s="126"/>
      <c r="S19" s="126"/>
      <c r="T19" s="126"/>
      <c r="U19" s="126"/>
      <c r="V19" s="126"/>
      <c r="W19" s="126"/>
      <c r="X19" s="126"/>
      <c r="Y19" s="127"/>
      <c r="AA19" s="128"/>
      <c r="AB19" s="126"/>
      <c r="AC19" s="126"/>
      <c r="AD19" s="126"/>
      <c r="AE19" s="126"/>
      <c r="AF19" s="126"/>
      <c r="AG19" s="126"/>
      <c r="AH19" s="126"/>
      <c r="AI19" s="126"/>
      <c r="AJ19" s="126"/>
      <c r="AK19" s="126"/>
      <c r="AL19" s="126"/>
      <c r="AM19" s="127"/>
      <c r="AO19" s="128"/>
      <c r="AP19" s="126"/>
      <c r="AQ19" s="126"/>
      <c r="AR19" s="126"/>
      <c r="AS19" s="126"/>
      <c r="AT19" s="126"/>
      <c r="AU19" s="126"/>
      <c r="AV19" s="126"/>
      <c r="AW19" s="126"/>
      <c r="AX19" s="126"/>
      <c r="AY19" s="126"/>
      <c r="AZ19" s="126"/>
      <c r="BA19" s="127"/>
      <c r="BC19" s="128"/>
      <c r="BD19" s="126"/>
      <c r="BE19" s="126"/>
      <c r="BF19" s="126"/>
      <c r="BG19" s="126"/>
      <c r="BH19" s="126"/>
      <c r="BI19" s="126"/>
      <c r="BJ19" s="126"/>
      <c r="BK19" s="126"/>
      <c r="BL19" s="126"/>
      <c r="BM19" s="126"/>
      <c r="BN19" s="126"/>
      <c r="BO19" s="127"/>
    </row>
    <row r="20" spans="1:67" ht="12.75" thickBot="1">
      <c r="A20" s="383" t="s">
        <v>17</v>
      </c>
      <c r="B20" s="129">
        <v>10</v>
      </c>
      <c r="C20" s="18">
        <v>37.700000000000003</v>
      </c>
      <c r="D20" s="129">
        <v>540</v>
      </c>
      <c r="E20" s="18">
        <v>33.9</v>
      </c>
      <c r="F20" s="130">
        <v>0.628</v>
      </c>
      <c r="G20" s="18">
        <v>99</v>
      </c>
      <c r="H20" s="18">
        <v>36.5</v>
      </c>
      <c r="I20" s="18">
        <v>180</v>
      </c>
      <c r="J20" s="18">
        <v>314</v>
      </c>
      <c r="M20" s="128"/>
      <c r="N20" s="126"/>
      <c r="O20" s="126"/>
      <c r="P20" s="126"/>
      <c r="Q20" s="126"/>
      <c r="R20" s="126"/>
      <c r="S20" s="126"/>
      <c r="T20" s="126"/>
      <c r="U20" s="126"/>
      <c r="V20" s="126"/>
      <c r="W20" s="126"/>
      <c r="X20" s="126"/>
      <c r="Y20" s="127"/>
      <c r="AA20" s="128"/>
      <c r="AB20" s="126"/>
      <c r="AC20" s="126"/>
      <c r="AD20" s="126"/>
      <c r="AE20" s="126"/>
      <c r="AF20" s="126"/>
      <c r="AG20" s="126"/>
      <c r="AH20" s="126"/>
      <c r="AI20" s="126"/>
      <c r="AJ20" s="126"/>
      <c r="AK20" s="126"/>
      <c r="AL20" s="126"/>
      <c r="AM20" s="127"/>
      <c r="AO20" s="128"/>
      <c r="AP20" s="126"/>
      <c r="AQ20" s="126"/>
      <c r="AR20" s="126"/>
      <c r="AS20" s="126"/>
      <c r="AT20" s="126"/>
      <c r="AU20" s="126"/>
      <c r="AV20" s="126"/>
      <c r="AW20" s="126"/>
      <c r="AX20" s="126"/>
      <c r="AY20" s="126"/>
      <c r="AZ20" s="126"/>
      <c r="BA20" s="127"/>
      <c r="BC20" s="128"/>
      <c r="BD20" s="126"/>
      <c r="BE20" s="126"/>
      <c r="BF20" s="126"/>
      <c r="BG20" s="126"/>
      <c r="BH20" s="126"/>
      <c r="BI20" s="126"/>
      <c r="BJ20" s="126"/>
      <c r="BK20" s="126"/>
      <c r="BL20" s="126"/>
      <c r="BM20" s="126"/>
      <c r="BN20" s="126"/>
      <c r="BO20" s="127"/>
    </row>
    <row r="21" spans="1:67" ht="12.75" thickBot="1">
      <c r="A21" s="383"/>
      <c r="B21" s="129">
        <v>20</v>
      </c>
      <c r="C21" s="18">
        <v>38.1</v>
      </c>
      <c r="D21" s="129">
        <v>900</v>
      </c>
      <c r="E21" s="18">
        <v>29.7</v>
      </c>
      <c r="F21" s="130">
        <v>0.33</v>
      </c>
      <c r="G21" s="18">
        <v>91</v>
      </c>
      <c r="H21" s="18">
        <v>36.200000000000003</v>
      </c>
      <c r="I21" s="18">
        <v>143</v>
      </c>
      <c r="J21" s="18">
        <v>401</v>
      </c>
      <c r="M21" s="128"/>
      <c r="N21" s="126"/>
      <c r="O21" s="126"/>
      <c r="P21" s="126"/>
      <c r="Q21" s="126"/>
      <c r="R21" s="126"/>
      <c r="S21" s="126"/>
      <c r="T21" s="126"/>
      <c r="U21" s="126"/>
      <c r="V21" s="126"/>
      <c r="W21" s="126"/>
      <c r="X21" s="126"/>
      <c r="Y21" s="127"/>
      <c r="AA21" s="128"/>
      <c r="AB21" s="126"/>
      <c r="AC21" s="126"/>
      <c r="AD21" s="126"/>
      <c r="AE21" s="126"/>
      <c r="AF21" s="126"/>
      <c r="AG21" s="126"/>
      <c r="AH21" s="126"/>
      <c r="AI21" s="126"/>
      <c r="AJ21" s="126"/>
      <c r="AK21" s="126"/>
      <c r="AL21" s="126"/>
      <c r="AM21" s="127"/>
      <c r="AO21" s="128"/>
      <c r="AP21" s="126"/>
      <c r="AQ21" s="126"/>
      <c r="AR21" s="126"/>
      <c r="AS21" s="126"/>
      <c r="AT21" s="126"/>
      <c r="AU21" s="126"/>
      <c r="AV21" s="126"/>
      <c r="AW21" s="126"/>
      <c r="AX21" s="126"/>
      <c r="AY21" s="126"/>
      <c r="AZ21" s="126"/>
      <c r="BA21" s="127"/>
      <c r="BC21" s="128"/>
      <c r="BD21" s="126"/>
      <c r="BE21" s="126"/>
      <c r="BF21" s="126"/>
      <c r="BG21" s="126"/>
      <c r="BH21" s="126"/>
      <c r="BI21" s="126"/>
      <c r="BJ21" s="126"/>
      <c r="BK21" s="126"/>
      <c r="BL21" s="126"/>
      <c r="BM21" s="126"/>
      <c r="BN21" s="126"/>
      <c r="BO21" s="127"/>
    </row>
    <row r="22" spans="1:67" ht="12.75" thickBot="1">
      <c r="A22" s="383"/>
      <c r="B22" s="129">
        <v>50</v>
      </c>
      <c r="C22" s="18">
        <v>37.5</v>
      </c>
      <c r="D22" s="129">
        <v>3600</v>
      </c>
      <c r="E22" s="18">
        <v>24.1</v>
      </c>
      <c r="F22" s="130">
        <v>6.7000000000000004E-2</v>
      </c>
      <c r="G22" s="18">
        <v>140</v>
      </c>
      <c r="H22" s="18">
        <v>32.9</v>
      </c>
      <c r="I22" s="18">
        <v>152</v>
      </c>
      <c r="J22" s="18">
        <v>408</v>
      </c>
      <c r="M22" s="128"/>
      <c r="N22" s="126"/>
      <c r="O22" s="126"/>
      <c r="P22" s="126"/>
      <c r="Q22" s="126"/>
      <c r="R22" s="126"/>
      <c r="S22" s="126"/>
      <c r="T22" s="126"/>
      <c r="U22" s="126"/>
      <c r="V22" s="126"/>
      <c r="W22" s="126"/>
      <c r="X22" s="126"/>
      <c r="Y22" s="127"/>
      <c r="AA22" s="128"/>
      <c r="AB22" s="126"/>
      <c r="AC22" s="126"/>
      <c r="AD22" s="126"/>
      <c r="AE22" s="126"/>
      <c r="AF22" s="126"/>
      <c r="AG22" s="126"/>
      <c r="AH22" s="126"/>
      <c r="AI22" s="126"/>
      <c r="AJ22" s="126"/>
      <c r="AK22" s="126"/>
      <c r="AL22" s="126"/>
      <c r="AM22" s="127"/>
      <c r="AO22" s="128"/>
      <c r="AP22" s="126"/>
      <c r="AQ22" s="126"/>
      <c r="AR22" s="126"/>
      <c r="AS22" s="126"/>
      <c r="AT22" s="126"/>
      <c r="AU22" s="126"/>
      <c r="AV22" s="126"/>
      <c r="AW22" s="126"/>
      <c r="AX22" s="126"/>
      <c r="AY22" s="126"/>
      <c r="AZ22" s="126"/>
      <c r="BA22" s="127"/>
      <c r="BC22" s="128"/>
      <c r="BD22" s="126"/>
      <c r="BE22" s="126"/>
      <c r="BF22" s="126"/>
      <c r="BG22" s="126"/>
      <c r="BH22" s="126"/>
      <c r="BI22" s="126"/>
      <c r="BJ22" s="126"/>
      <c r="BK22" s="126"/>
      <c r="BL22" s="126"/>
      <c r="BM22" s="126"/>
      <c r="BN22" s="126"/>
      <c r="BO22" s="127"/>
    </row>
    <row r="23" spans="1:67" ht="12.75" thickBot="1">
      <c r="A23" s="383"/>
      <c r="B23" s="129">
        <v>100</v>
      </c>
      <c r="C23" s="18">
        <v>37.5</v>
      </c>
      <c r="D23" s="129">
        <v>7200</v>
      </c>
      <c r="E23" s="18">
        <v>19.8</v>
      </c>
      <c r="F23" s="130">
        <v>2.8000000000000001E-2</v>
      </c>
      <c r="G23" s="18">
        <v>212</v>
      </c>
      <c r="H23" s="18">
        <v>28.8</v>
      </c>
      <c r="I23" s="18">
        <v>188</v>
      </c>
      <c r="J23" s="18">
        <v>431</v>
      </c>
      <c r="M23" s="128"/>
      <c r="N23" s="126"/>
      <c r="O23" s="126"/>
      <c r="P23" s="126"/>
      <c r="Q23" s="126"/>
      <c r="R23" s="126"/>
      <c r="S23" s="126"/>
      <c r="T23" s="126"/>
      <c r="U23" s="126"/>
      <c r="V23" s="126"/>
      <c r="W23" s="126"/>
      <c r="X23" s="126"/>
      <c r="Y23" s="127"/>
      <c r="AA23" s="128"/>
      <c r="AB23" s="126"/>
      <c r="AC23" s="126"/>
      <c r="AD23" s="126"/>
      <c r="AE23" s="126"/>
      <c r="AF23" s="126"/>
      <c r="AG23" s="126"/>
      <c r="AH23" s="126"/>
      <c r="AI23" s="126"/>
      <c r="AJ23" s="126"/>
      <c r="AK23" s="126"/>
      <c r="AL23" s="126"/>
      <c r="AM23" s="127"/>
      <c r="AO23" s="128"/>
      <c r="AP23" s="126"/>
      <c r="AQ23" s="126"/>
      <c r="AR23" s="126"/>
      <c r="AS23" s="126"/>
      <c r="AT23" s="126"/>
      <c r="AU23" s="126"/>
      <c r="AV23" s="126"/>
      <c r="AW23" s="126"/>
      <c r="AX23" s="126"/>
      <c r="AY23" s="126"/>
      <c r="AZ23" s="126"/>
      <c r="BA23" s="127"/>
      <c r="BC23" s="128"/>
      <c r="BD23" s="126"/>
      <c r="BE23" s="126"/>
      <c r="BF23" s="126"/>
      <c r="BG23" s="126"/>
      <c r="BH23" s="126"/>
      <c r="BI23" s="126"/>
      <c r="BJ23" s="126"/>
      <c r="BK23" s="126"/>
      <c r="BL23" s="126"/>
      <c r="BM23" s="126"/>
      <c r="BN23" s="126"/>
      <c r="BO23" s="127"/>
    </row>
    <row r="24" spans="1:67" ht="12.75" thickBot="1">
      <c r="A24" s="383"/>
      <c r="B24" s="129">
        <v>200</v>
      </c>
      <c r="C24" s="18">
        <v>37.4</v>
      </c>
      <c r="D24" s="129">
        <v>10920</v>
      </c>
      <c r="E24" s="18">
        <v>13.5</v>
      </c>
      <c r="F24" s="130">
        <v>1.2E-2</v>
      </c>
      <c r="G24" s="18">
        <v>313</v>
      </c>
      <c r="H24" s="18">
        <v>22.4</v>
      </c>
      <c r="I24" s="18">
        <v>206</v>
      </c>
      <c r="J24" s="18">
        <v>499</v>
      </c>
      <c r="M24" s="128"/>
      <c r="N24" s="126"/>
      <c r="O24" s="126"/>
      <c r="P24" s="126"/>
      <c r="Q24" s="126"/>
      <c r="R24" s="126"/>
      <c r="S24" s="126"/>
      <c r="T24" s="126"/>
      <c r="U24" s="126"/>
      <c r="V24" s="126"/>
      <c r="W24" s="126"/>
      <c r="X24" s="126"/>
      <c r="Y24" s="127"/>
      <c r="AA24" s="128"/>
      <c r="AB24" s="126"/>
      <c r="AC24" s="126"/>
      <c r="AD24" s="126"/>
      <c r="AE24" s="126"/>
      <c r="AF24" s="126"/>
      <c r="AG24" s="126"/>
      <c r="AH24" s="126"/>
      <c r="AI24" s="126"/>
      <c r="AJ24" s="126"/>
      <c r="AK24" s="126"/>
      <c r="AL24" s="126"/>
      <c r="AM24" s="127"/>
      <c r="AO24" s="128"/>
      <c r="AP24" s="126"/>
      <c r="AQ24" s="126"/>
      <c r="AR24" s="126"/>
      <c r="AS24" s="126"/>
      <c r="AT24" s="126"/>
      <c r="AU24" s="126"/>
      <c r="AV24" s="126"/>
      <c r="AW24" s="126"/>
      <c r="AX24" s="126"/>
      <c r="AY24" s="126"/>
      <c r="AZ24" s="126"/>
      <c r="BA24" s="127"/>
      <c r="BC24" s="128"/>
      <c r="BD24" s="126"/>
      <c r="BE24" s="126"/>
      <c r="BF24" s="126"/>
      <c r="BG24" s="126"/>
      <c r="BH24" s="126"/>
      <c r="BI24" s="126"/>
      <c r="BJ24" s="126"/>
      <c r="BK24" s="126"/>
      <c r="BL24" s="126"/>
      <c r="BM24" s="126"/>
      <c r="BN24" s="126"/>
      <c r="BO24" s="127"/>
    </row>
    <row r="25" spans="1:67" ht="12.75" thickBot="1">
      <c r="A25" s="383"/>
      <c r="B25" s="129">
        <v>300</v>
      </c>
      <c r="C25" s="18">
        <v>37.5</v>
      </c>
      <c r="D25" s="129">
        <v>0</v>
      </c>
      <c r="E25" s="18">
        <v>0</v>
      </c>
      <c r="F25" s="130">
        <v>0</v>
      </c>
      <c r="G25" s="18">
        <v>0</v>
      </c>
      <c r="H25" s="18">
        <v>15.4</v>
      </c>
      <c r="I25" s="18">
        <v>300</v>
      </c>
      <c r="J25" s="18">
        <v>509</v>
      </c>
      <c r="M25" s="128"/>
      <c r="N25" s="126"/>
      <c r="O25" s="126"/>
      <c r="P25" s="126"/>
      <c r="Q25" s="126"/>
      <c r="R25" s="126"/>
      <c r="S25" s="126"/>
      <c r="T25" s="126"/>
      <c r="U25" s="126"/>
      <c r="V25" s="126"/>
      <c r="W25" s="126"/>
      <c r="X25" s="126"/>
      <c r="Y25" s="127"/>
      <c r="AA25" s="128"/>
      <c r="AB25" s="126"/>
      <c r="AC25" s="126"/>
      <c r="AD25" s="126"/>
      <c r="AE25" s="126"/>
      <c r="AF25" s="126"/>
      <c r="AG25" s="126"/>
      <c r="AH25" s="126"/>
      <c r="AI25" s="126"/>
      <c r="AJ25" s="126"/>
      <c r="AK25" s="126"/>
      <c r="AL25" s="126"/>
      <c r="AM25" s="127"/>
      <c r="AO25" s="128"/>
      <c r="AP25" s="126"/>
      <c r="AQ25" s="126"/>
      <c r="AR25" s="126"/>
      <c r="AS25" s="126"/>
      <c r="AT25" s="126"/>
      <c r="AU25" s="126"/>
      <c r="AV25" s="126"/>
      <c r="AW25" s="126"/>
      <c r="AX25" s="126"/>
      <c r="AY25" s="126"/>
      <c r="AZ25" s="126"/>
      <c r="BA25" s="127"/>
      <c r="BC25" s="128"/>
      <c r="BD25" s="126"/>
      <c r="BE25" s="126"/>
      <c r="BF25" s="126"/>
      <c r="BG25" s="126"/>
      <c r="BH25" s="126"/>
      <c r="BI25" s="126"/>
      <c r="BJ25" s="126"/>
      <c r="BK25" s="126"/>
      <c r="BL25" s="126"/>
      <c r="BM25" s="126"/>
      <c r="BN25" s="126"/>
      <c r="BO25" s="127"/>
    </row>
    <row r="26" spans="1:67" ht="12.75" thickBot="1">
      <c r="A26" s="384" t="s">
        <v>23</v>
      </c>
      <c r="B26" s="131">
        <v>10</v>
      </c>
      <c r="C26" s="17">
        <v>37.799999999999997</v>
      </c>
      <c r="D26" s="131">
        <v>540</v>
      </c>
      <c r="E26" s="17">
        <v>35.1</v>
      </c>
      <c r="F26" s="132">
        <v>0.65</v>
      </c>
      <c r="G26" s="17">
        <v>140</v>
      </c>
      <c r="H26" s="17">
        <v>37.799999999999997</v>
      </c>
      <c r="I26" s="17">
        <v>210</v>
      </c>
      <c r="J26" s="17">
        <v>329</v>
      </c>
      <c r="M26" s="128"/>
      <c r="N26" s="126"/>
      <c r="O26" s="126"/>
      <c r="P26" s="126"/>
      <c r="Q26" s="126"/>
      <c r="R26" s="126"/>
      <c r="S26" s="126"/>
      <c r="T26" s="126"/>
      <c r="U26" s="126"/>
      <c r="V26" s="126"/>
      <c r="W26" s="126"/>
      <c r="X26" s="126"/>
      <c r="Y26" s="127"/>
      <c r="AA26" s="128"/>
      <c r="AB26" s="126"/>
      <c r="AC26" s="126"/>
      <c r="AD26" s="126"/>
      <c r="AE26" s="126"/>
      <c r="AF26" s="126"/>
      <c r="AG26" s="126"/>
      <c r="AH26" s="126"/>
      <c r="AI26" s="126"/>
      <c r="AJ26" s="126"/>
      <c r="AK26" s="126"/>
      <c r="AL26" s="126"/>
      <c r="AM26" s="127"/>
      <c r="AO26" s="128"/>
      <c r="AP26" s="126"/>
      <c r="AQ26" s="126"/>
      <c r="AR26" s="126"/>
      <c r="AS26" s="126"/>
      <c r="AT26" s="126"/>
      <c r="AU26" s="126"/>
      <c r="AV26" s="126"/>
      <c r="AW26" s="126"/>
      <c r="AX26" s="126"/>
      <c r="AY26" s="126"/>
      <c r="AZ26" s="126"/>
      <c r="BA26" s="127"/>
      <c r="BC26" s="128"/>
      <c r="BD26" s="126"/>
      <c r="BE26" s="126"/>
      <c r="BF26" s="126"/>
      <c r="BG26" s="126"/>
      <c r="BH26" s="126"/>
      <c r="BI26" s="126"/>
      <c r="BJ26" s="126"/>
      <c r="BK26" s="126"/>
      <c r="BL26" s="126"/>
      <c r="BM26" s="126"/>
      <c r="BN26" s="126"/>
      <c r="BO26" s="127"/>
    </row>
    <row r="27" spans="1:67" ht="12.75" thickBot="1">
      <c r="A27" s="384"/>
      <c r="B27" s="131">
        <v>20</v>
      </c>
      <c r="C27" s="17">
        <v>37.700000000000003</v>
      </c>
      <c r="D27" s="131">
        <v>780</v>
      </c>
      <c r="E27" s="17">
        <v>31.6</v>
      </c>
      <c r="F27" s="132">
        <v>0.40500000000000003</v>
      </c>
      <c r="G27" s="17">
        <v>124</v>
      </c>
      <c r="H27" s="17">
        <v>35.700000000000003</v>
      </c>
      <c r="I27" s="133">
        <v>90.843373490000005</v>
      </c>
      <c r="J27" s="17">
        <v>215</v>
      </c>
      <c r="M27" s="128"/>
      <c r="N27" s="126"/>
      <c r="O27" s="126"/>
      <c r="P27" s="126"/>
      <c r="Q27" s="126"/>
      <c r="R27" s="126"/>
      <c r="S27" s="126"/>
      <c r="T27" s="126"/>
      <c r="U27" s="126"/>
      <c r="V27" s="126"/>
      <c r="W27" s="126"/>
      <c r="X27" s="126"/>
      <c r="Y27" s="127"/>
      <c r="AA27" s="128"/>
      <c r="AB27" s="126"/>
      <c r="AC27" s="126"/>
      <c r="AD27" s="126"/>
      <c r="AE27" s="126"/>
      <c r="AF27" s="126"/>
      <c r="AG27" s="126"/>
      <c r="AH27" s="126"/>
      <c r="AI27" s="126"/>
      <c r="AJ27" s="126"/>
      <c r="AK27" s="126"/>
      <c r="AL27" s="126"/>
      <c r="AM27" s="127"/>
      <c r="AO27" s="128"/>
      <c r="AP27" s="126"/>
      <c r="AQ27" s="126"/>
      <c r="AR27" s="126"/>
      <c r="AS27" s="126"/>
      <c r="AT27" s="126"/>
      <c r="AU27" s="126"/>
      <c r="AV27" s="126"/>
      <c r="AW27" s="126"/>
      <c r="AX27" s="126"/>
      <c r="AY27" s="126"/>
      <c r="AZ27" s="126"/>
      <c r="BA27" s="127"/>
      <c r="BC27" s="128"/>
      <c r="BD27" s="126"/>
      <c r="BE27" s="126"/>
      <c r="BF27" s="126"/>
      <c r="BG27" s="126"/>
      <c r="BH27" s="126"/>
      <c r="BI27" s="126"/>
      <c r="BJ27" s="126"/>
      <c r="BK27" s="126"/>
      <c r="BL27" s="126"/>
      <c r="BM27" s="126"/>
      <c r="BN27" s="126"/>
      <c r="BO27" s="127"/>
    </row>
    <row r="28" spans="1:67" ht="12.75" thickBot="1">
      <c r="A28" s="384"/>
      <c r="B28" s="131">
        <v>50</v>
      </c>
      <c r="C28" s="17">
        <v>37.6</v>
      </c>
      <c r="D28" s="131">
        <v>3600</v>
      </c>
      <c r="E28" s="17">
        <v>26.9</v>
      </c>
      <c r="F28" s="132">
        <v>7.4999999999999997E-2</v>
      </c>
      <c r="G28" s="17">
        <v>176</v>
      </c>
      <c r="H28" s="17">
        <v>30.3</v>
      </c>
      <c r="I28" s="133">
        <v>237.9746835</v>
      </c>
      <c r="J28" s="17">
        <v>482</v>
      </c>
      <c r="M28" s="128"/>
      <c r="N28" s="126"/>
      <c r="O28" s="126"/>
      <c r="P28" s="126"/>
      <c r="Q28" s="126"/>
      <c r="R28" s="126"/>
      <c r="S28" s="126"/>
      <c r="T28" s="126"/>
      <c r="U28" s="126"/>
      <c r="V28" s="126"/>
      <c r="W28" s="126"/>
      <c r="X28" s="126"/>
      <c r="Y28" s="127"/>
      <c r="AA28" s="128"/>
      <c r="AB28" s="126"/>
      <c r="AC28" s="126"/>
      <c r="AD28" s="126"/>
      <c r="AE28" s="126"/>
      <c r="AF28" s="126"/>
      <c r="AG28" s="126"/>
      <c r="AH28" s="126"/>
      <c r="AI28" s="126"/>
      <c r="AJ28" s="126"/>
      <c r="AK28" s="126"/>
      <c r="AL28" s="126"/>
      <c r="AM28" s="127"/>
      <c r="AO28" s="128"/>
      <c r="AP28" s="126"/>
      <c r="AQ28" s="126"/>
      <c r="AR28" s="126"/>
      <c r="AS28" s="126"/>
      <c r="AT28" s="126"/>
      <c r="AU28" s="126"/>
      <c r="AV28" s="126"/>
      <c r="AW28" s="126"/>
      <c r="AX28" s="126"/>
      <c r="AY28" s="126"/>
      <c r="AZ28" s="126"/>
      <c r="BA28" s="127"/>
      <c r="BC28" s="128"/>
      <c r="BD28" s="126"/>
      <c r="BE28" s="126"/>
      <c r="BF28" s="126"/>
      <c r="BG28" s="126"/>
      <c r="BH28" s="126"/>
      <c r="BI28" s="126"/>
      <c r="BJ28" s="126"/>
      <c r="BK28" s="126"/>
      <c r="BL28" s="126"/>
      <c r="BM28" s="126"/>
      <c r="BN28" s="126"/>
      <c r="BO28" s="127"/>
    </row>
    <row r="29" spans="1:67" ht="12.75" thickBot="1">
      <c r="A29" s="384"/>
      <c r="B29" s="131">
        <v>100</v>
      </c>
      <c r="C29" s="17">
        <v>37.5</v>
      </c>
      <c r="D29" s="131">
        <v>6840</v>
      </c>
      <c r="E29" s="17">
        <v>21.2</v>
      </c>
      <c r="F29" s="132">
        <v>3.1E-2</v>
      </c>
      <c r="G29" s="17">
        <v>230</v>
      </c>
      <c r="H29" s="17">
        <v>28.9</v>
      </c>
      <c r="I29" s="133">
        <v>119.047619</v>
      </c>
      <c r="J29" s="17">
        <v>436</v>
      </c>
      <c r="M29" s="128"/>
      <c r="N29" s="126"/>
      <c r="O29" s="126"/>
      <c r="P29" s="126"/>
      <c r="Q29" s="126"/>
      <c r="R29" s="126"/>
      <c r="S29" s="126"/>
      <c r="T29" s="126"/>
      <c r="U29" s="126"/>
      <c r="V29" s="126"/>
      <c r="W29" s="126"/>
      <c r="X29" s="126"/>
      <c r="Y29" s="127"/>
      <c r="AA29" s="128"/>
      <c r="AB29" s="126"/>
      <c r="AC29" s="126"/>
      <c r="AD29" s="126"/>
      <c r="AE29" s="126"/>
      <c r="AF29" s="126"/>
      <c r="AG29" s="126"/>
      <c r="AH29" s="126"/>
      <c r="AI29" s="126"/>
      <c r="AJ29" s="126"/>
      <c r="AK29" s="126"/>
      <c r="AL29" s="126"/>
      <c r="AM29" s="127"/>
      <c r="AO29" s="128"/>
      <c r="AP29" s="126"/>
      <c r="AQ29" s="126"/>
      <c r="AR29" s="126"/>
      <c r="AS29" s="126"/>
      <c r="AT29" s="126"/>
      <c r="AU29" s="126"/>
      <c r="AV29" s="126"/>
      <c r="AW29" s="126"/>
      <c r="AX29" s="126"/>
      <c r="AY29" s="126"/>
      <c r="AZ29" s="126"/>
      <c r="BA29" s="127"/>
      <c r="BC29" s="128"/>
      <c r="BD29" s="126"/>
      <c r="BE29" s="126"/>
      <c r="BF29" s="126"/>
      <c r="BG29" s="126"/>
      <c r="BH29" s="126"/>
      <c r="BI29" s="126"/>
      <c r="BJ29" s="126"/>
      <c r="BK29" s="126"/>
      <c r="BL29" s="126"/>
      <c r="BM29" s="126"/>
      <c r="BN29" s="126"/>
      <c r="BO29" s="127"/>
    </row>
    <row r="30" spans="1:67" ht="12.75" thickBot="1">
      <c r="A30" s="384"/>
      <c r="B30" s="131">
        <v>200</v>
      </c>
      <c r="C30" s="17">
        <v>37.6</v>
      </c>
      <c r="D30" s="131">
        <v>10680</v>
      </c>
      <c r="E30" s="17">
        <v>15.4</v>
      </c>
      <c r="F30" s="132">
        <v>1.4E-2</v>
      </c>
      <c r="G30" s="17">
        <v>339</v>
      </c>
      <c r="H30" s="17">
        <v>23.7</v>
      </c>
      <c r="I30" s="133">
        <v>338.7387387</v>
      </c>
      <c r="J30" s="17">
        <v>545</v>
      </c>
      <c r="M30" s="128"/>
      <c r="N30" s="126"/>
      <c r="O30" s="126"/>
      <c r="P30" s="126"/>
      <c r="Q30" s="126"/>
      <c r="R30" s="126"/>
      <c r="S30" s="126"/>
      <c r="T30" s="126"/>
      <c r="U30" s="126"/>
      <c r="V30" s="126"/>
      <c r="W30" s="126"/>
      <c r="X30" s="126"/>
      <c r="Y30" s="127"/>
      <c r="AA30" s="128"/>
      <c r="AB30" s="126"/>
      <c r="AC30" s="126"/>
      <c r="AD30" s="126"/>
      <c r="AE30" s="126"/>
      <c r="AF30" s="126"/>
      <c r="AG30" s="126"/>
      <c r="AH30" s="126"/>
      <c r="AI30" s="126"/>
      <c r="AJ30" s="126"/>
      <c r="AK30" s="126"/>
      <c r="AL30" s="126"/>
      <c r="AM30" s="127"/>
      <c r="AO30" s="128"/>
      <c r="AP30" s="126"/>
      <c r="AQ30" s="126"/>
      <c r="AR30" s="126"/>
      <c r="AS30" s="126"/>
      <c r="AT30" s="126"/>
      <c r="AU30" s="126"/>
      <c r="AV30" s="126"/>
      <c r="AW30" s="126"/>
      <c r="AX30" s="126"/>
      <c r="AY30" s="126"/>
      <c r="AZ30" s="126"/>
      <c r="BA30" s="127"/>
      <c r="BC30" s="128"/>
      <c r="BD30" s="126"/>
      <c r="BE30" s="126"/>
      <c r="BF30" s="126"/>
      <c r="BG30" s="126"/>
      <c r="BH30" s="126"/>
      <c r="BI30" s="126"/>
      <c r="BJ30" s="126"/>
      <c r="BK30" s="126"/>
      <c r="BL30" s="126"/>
      <c r="BM30" s="126"/>
      <c r="BN30" s="126"/>
      <c r="BO30" s="127"/>
    </row>
    <row r="31" spans="1:67" ht="12.75" thickBot="1">
      <c r="A31" s="384"/>
      <c r="B31" s="131">
        <v>300</v>
      </c>
      <c r="C31" s="17">
        <v>37.6</v>
      </c>
      <c r="D31" s="131">
        <v>14400</v>
      </c>
      <c r="E31" s="17">
        <v>12.2</v>
      </c>
      <c r="F31" s="132">
        <v>8.0000000000000002E-3</v>
      </c>
      <c r="G31" s="17">
        <v>351</v>
      </c>
      <c r="H31" s="17">
        <v>20</v>
      </c>
      <c r="I31" s="133">
        <v>397.18309859999999</v>
      </c>
      <c r="J31" s="17">
        <v>641</v>
      </c>
      <c r="M31" s="128"/>
      <c r="N31" s="126"/>
      <c r="O31" s="126"/>
      <c r="P31" s="126"/>
      <c r="Q31" s="126"/>
      <c r="R31" s="126"/>
      <c r="S31" s="126"/>
      <c r="T31" s="126"/>
      <c r="U31" s="126"/>
      <c r="V31" s="126"/>
      <c r="W31" s="126"/>
      <c r="X31" s="126"/>
      <c r="Y31" s="127"/>
      <c r="AA31" s="128"/>
      <c r="AB31" s="126"/>
      <c r="AC31" s="126"/>
      <c r="AD31" s="126"/>
      <c r="AE31" s="126"/>
      <c r="AF31" s="126"/>
      <c r="AG31" s="126"/>
      <c r="AH31" s="126"/>
      <c r="AI31" s="126"/>
      <c r="AJ31" s="126"/>
      <c r="AK31" s="126"/>
      <c r="AL31" s="126"/>
      <c r="AM31" s="127"/>
      <c r="AO31" s="128"/>
      <c r="AP31" s="126"/>
      <c r="AQ31" s="126"/>
      <c r="AR31" s="126"/>
      <c r="AS31" s="126"/>
      <c r="AT31" s="126"/>
      <c r="AU31" s="126"/>
      <c r="AV31" s="126"/>
      <c r="AW31" s="126"/>
      <c r="AX31" s="126"/>
      <c r="AY31" s="126"/>
      <c r="AZ31" s="126"/>
      <c r="BA31" s="127"/>
      <c r="BC31" s="128"/>
      <c r="BD31" s="126"/>
      <c r="BE31" s="126"/>
      <c r="BF31" s="126"/>
      <c r="BG31" s="126"/>
      <c r="BH31" s="126"/>
      <c r="BI31" s="126"/>
      <c r="BJ31" s="126"/>
      <c r="BK31" s="126"/>
      <c r="BL31" s="126"/>
      <c r="BM31" s="126"/>
      <c r="BN31" s="126"/>
      <c r="BO31" s="127"/>
    </row>
    <row r="32" spans="1:67" ht="12.75" thickBot="1">
      <c r="A32" s="383" t="s">
        <v>11</v>
      </c>
      <c r="B32" s="129">
        <v>10</v>
      </c>
      <c r="C32" s="89">
        <v>43</v>
      </c>
      <c r="D32" s="135">
        <v>300</v>
      </c>
      <c r="E32" s="136">
        <v>41</v>
      </c>
      <c r="F32" s="130">
        <v>1.367</v>
      </c>
      <c r="G32" s="136">
        <v>215</v>
      </c>
      <c r="H32" s="136">
        <v>41.95</v>
      </c>
      <c r="I32" s="136">
        <v>286.66666670000001</v>
      </c>
      <c r="J32" s="136">
        <v>410</v>
      </c>
      <c r="M32" s="128"/>
      <c r="N32" s="126"/>
      <c r="O32" s="126"/>
      <c r="P32" s="126"/>
      <c r="Q32" s="126"/>
      <c r="R32" s="126"/>
      <c r="S32" s="126"/>
      <c r="T32" s="126"/>
      <c r="U32" s="126"/>
      <c r="V32" s="126"/>
      <c r="W32" s="126"/>
      <c r="X32" s="126"/>
      <c r="Y32" s="127"/>
      <c r="AA32" s="128"/>
      <c r="AB32" s="126"/>
      <c r="AC32" s="126"/>
      <c r="AD32" s="126"/>
      <c r="AE32" s="126"/>
      <c r="AF32" s="126"/>
      <c r="AG32" s="126"/>
      <c r="AH32" s="126"/>
      <c r="AI32" s="126"/>
      <c r="AJ32" s="126"/>
      <c r="AK32" s="126"/>
      <c r="AL32" s="126"/>
      <c r="AM32" s="127"/>
      <c r="AO32" s="128"/>
      <c r="AP32" s="126"/>
      <c r="AQ32" s="126"/>
      <c r="AR32" s="126"/>
      <c r="AS32" s="126"/>
      <c r="AT32" s="126"/>
      <c r="AU32" s="126"/>
      <c r="AV32" s="126"/>
      <c r="AW32" s="126"/>
      <c r="AX32" s="126"/>
      <c r="AY32" s="126"/>
      <c r="AZ32" s="126"/>
      <c r="BA32" s="127"/>
      <c r="BC32" s="128"/>
      <c r="BD32" s="126"/>
      <c r="BE32" s="126"/>
      <c r="BF32" s="126"/>
      <c r="BG32" s="126"/>
      <c r="BH32" s="126"/>
      <c r="BI32" s="126"/>
      <c r="BJ32" s="126"/>
      <c r="BK32" s="126"/>
      <c r="BL32" s="126"/>
      <c r="BM32" s="126"/>
      <c r="BN32" s="126"/>
      <c r="BO32" s="127"/>
    </row>
    <row r="33" spans="1:67" ht="12.75" thickBot="1">
      <c r="A33" s="383"/>
      <c r="B33" s="129">
        <v>20</v>
      </c>
      <c r="C33" s="89">
        <v>43</v>
      </c>
      <c r="D33" s="135">
        <v>480</v>
      </c>
      <c r="E33" s="136">
        <v>39.9</v>
      </c>
      <c r="F33" s="130">
        <v>0.83099999999999996</v>
      </c>
      <c r="G33" s="136">
        <v>277</v>
      </c>
      <c r="H33" s="136">
        <v>41.5</v>
      </c>
      <c r="I33" s="136">
        <v>390.90909090000002</v>
      </c>
      <c r="J33" s="136">
        <v>573</v>
      </c>
      <c r="M33" s="128"/>
      <c r="N33" s="126"/>
      <c r="O33" s="126"/>
      <c r="P33" s="126"/>
      <c r="Q33" s="126"/>
      <c r="R33" s="126"/>
      <c r="S33" s="126"/>
      <c r="T33" s="126"/>
      <c r="U33" s="126"/>
      <c r="V33" s="126"/>
      <c r="W33" s="126"/>
      <c r="X33" s="126"/>
      <c r="Y33" s="127"/>
      <c r="AA33" s="128"/>
      <c r="AB33" s="126"/>
      <c r="AC33" s="126"/>
      <c r="AD33" s="126"/>
      <c r="AE33" s="126"/>
      <c r="AF33" s="126"/>
      <c r="AG33" s="126"/>
      <c r="AH33" s="126"/>
      <c r="AI33" s="126"/>
      <c r="AJ33" s="126"/>
      <c r="AK33" s="126"/>
      <c r="AL33" s="126"/>
      <c r="AM33" s="127"/>
      <c r="AO33" s="128"/>
      <c r="AP33" s="126"/>
      <c r="AQ33" s="126"/>
      <c r="AR33" s="126"/>
      <c r="AS33" s="126"/>
      <c r="AT33" s="126"/>
      <c r="AU33" s="126"/>
      <c r="AV33" s="126"/>
      <c r="AW33" s="126"/>
      <c r="AX33" s="126"/>
      <c r="AY33" s="126"/>
      <c r="AZ33" s="126"/>
      <c r="BA33" s="127"/>
      <c r="BC33" s="128"/>
      <c r="BD33" s="126"/>
      <c r="BE33" s="126"/>
      <c r="BF33" s="126"/>
      <c r="BG33" s="126"/>
      <c r="BH33" s="126"/>
      <c r="BI33" s="126"/>
      <c r="BJ33" s="126"/>
      <c r="BK33" s="126"/>
      <c r="BL33" s="126"/>
      <c r="BM33" s="126"/>
      <c r="BN33" s="126"/>
      <c r="BO33" s="127"/>
    </row>
    <row r="34" spans="1:67" ht="12.75" thickBot="1">
      <c r="A34" s="383"/>
      <c r="B34" s="129">
        <v>50</v>
      </c>
      <c r="C34" s="89">
        <v>42.8</v>
      </c>
      <c r="D34" s="135">
        <v>1800</v>
      </c>
      <c r="E34" s="136">
        <v>33.200000000000003</v>
      </c>
      <c r="F34" s="130">
        <v>0.184</v>
      </c>
      <c r="G34" s="136">
        <v>223</v>
      </c>
      <c r="H34" s="136">
        <v>36.9</v>
      </c>
      <c r="I34" s="136">
        <v>396.29629629999999</v>
      </c>
      <c r="J34" s="136">
        <v>648</v>
      </c>
      <c r="M34" s="128"/>
      <c r="N34" s="126"/>
      <c r="O34" s="126"/>
      <c r="P34" s="126"/>
      <c r="Q34" s="126"/>
      <c r="R34" s="126"/>
      <c r="S34" s="126"/>
      <c r="T34" s="126"/>
      <c r="U34" s="126"/>
      <c r="V34" s="126"/>
      <c r="W34" s="126"/>
      <c r="X34" s="126"/>
      <c r="Y34" s="127"/>
      <c r="AA34" s="128"/>
      <c r="AB34" s="126"/>
      <c r="AC34" s="126"/>
      <c r="AD34" s="126"/>
      <c r="AE34" s="126"/>
      <c r="AF34" s="126"/>
      <c r="AG34" s="126"/>
      <c r="AH34" s="126"/>
      <c r="AI34" s="126"/>
      <c r="AJ34" s="126"/>
      <c r="AK34" s="126"/>
      <c r="AL34" s="126"/>
      <c r="AM34" s="127"/>
      <c r="AO34" s="128"/>
      <c r="AP34" s="126"/>
      <c r="AQ34" s="126"/>
      <c r="AR34" s="126"/>
      <c r="AS34" s="126"/>
      <c r="AT34" s="126"/>
      <c r="AU34" s="126"/>
      <c r="AV34" s="126"/>
      <c r="AW34" s="126"/>
      <c r="AX34" s="126"/>
      <c r="AY34" s="126"/>
      <c r="AZ34" s="126"/>
      <c r="BA34" s="127"/>
      <c r="BC34" s="128"/>
      <c r="BD34" s="126"/>
      <c r="BE34" s="126"/>
      <c r="BF34" s="126"/>
      <c r="BG34" s="126"/>
      <c r="BH34" s="126"/>
      <c r="BI34" s="126"/>
      <c r="BJ34" s="126"/>
      <c r="BK34" s="126"/>
      <c r="BL34" s="126"/>
      <c r="BM34" s="126"/>
      <c r="BN34" s="126"/>
      <c r="BO34" s="127"/>
    </row>
    <row r="35" spans="1:67" ht="12.75" thickBot="1">
      <c r="A35" s="383"/>
      <c r="B35" s="129">
        <v>100</v>
      </c>
      <c r="C35" s="89">
        <v>42.8</v>
      </c>
      <c r="D35" s="135">
        <v>3540</v>
      </c>
      <c r="E35" s="136">
        <v>27.1</v>
      </c>
      <c r="F35" s="130">
        <v>7.6999999999999999E-2</v>
      </c>
      <c r="G35" s="136">
        <v>273</v>
      </c>
      <c r="H35" s="136">
        <v>36.6</v>
      </c>
      <c r="I35" s="136">
        <v>392.6605505</v>
      </c>
      <c r="J35" s="136">
        <v>690</v>
      </c>
      <c r="M35" s="128"/>
      <c r="N35" s="126"/>
      <c r="O35" s="126"/>
      <c r="P35" s="126"/>
      <c r="Q35" s="126"/>
      <c r="R35" s="126"/>
      <c r="S35" s="126"/>
      <c r="T35" s="126"/>
      <c r="U35" s="126"/>
      <c r="V35" s="126"/>
      <c r="W35" s="126"/>
      <c r="X35" s="126"/>
      <c r="Y35" s="127"/>
      <c r="AA35" s="128"/>
      <c r="AB35" s="126"/>
      <c r="AC35" s="126"/>
      <c r="AD35" s="126"/>
      <c r="AE35" s="126"/>
      <c r="AF35" s="126"/>
      <c r="AG35" s="126"/>
      <c r="AH35" s="126"/>
      <c r="AI35" s="126"/>
      <c r="AJ35" s="126"/>
      <c r="AK35" s="126"/>
      <c r="AL35" s="126"/>
      <c r="AM35" s="127"/>
      <c r="AO35" s="128"/>
      <c r="AP35" s="126"/>
      <c r="AQ35" s="126"/>
      <c r="AR35" s="126"/>
      <c r="AS35" s="126"/>
      <c r="AT35" s="126"/>
      <c r="AU35" s="126"/>
      <c r="AV35" s="126"/>
      <c r="AW35" s="126"/>
      <c r="AX35" s="126"/>
      <c r="AY35" s="126"/>
      <c r="AZ35" s="126"/>
      <c r="BA35" s="127"/>
      <c r="BC35" s="128"/>
      <c r="BD35" s="126"/>
      <c r="BE35" s="126"/>
      <c r="BF35" s="126"/>
      <c r="BG35" s="126"/>
      <c r="BH35" s="126"/>
      <c r="BI35" s="126"/>
      <c r="BJ35" s="126"/>
      <c r="BK35" s="126"/>
      <c r="BL35" s="126"/>
      <c r="BM35" s="126"/>
      <c r="BN35" s="126"/>
      <c r="BO35" s="127"/>
    </row>
    <row r="36" spans="1:67" ht="12.75" thickBot="1">
      <c r="A36" s="383"/>
      <c r="B36" s="129">
        <v>200</v>
      </c>
      <c r="C36" s="89">
        <v>42.8</v>
      </c>
      <c r="D36" s="135">
        <v>7200</v>
      </c>
      <c r="E36" s="136">
        <v>22</v>
      </c>
      <c r="F36" s="130">
        <v>3.1E-2</v>
      </c>
      <c r="G36" s="136">
        <v>412</v>
      </c>
      <c r="H36" s="136">
        <v>25.2</v>
      </c>
      <c r="I36" s="136">
        <v>443.52331609999999</v>
      </c>
      <c r="J36" s="136">
        <v>785</v>
      </c>
      <c r="M36" s="128"/>
      <c r="N36" s="126"/>
      <c r="O36" s="126"/>
      <c r="P36" s="126"/>
      <c r="Q36" s="126"/>
      <c r="R36" s="126"/>
      <c r="S36" s="126"/>
      <c r="T36" s="126"/>
      <c r="U36" s="126"/>
      <c r="V36" s="126"/>
      <c r="W36" s="126"/>
      <c r="X36" s="126"/>
      <c r="Y36" s="127"/>
      <c r="AA36" s="128"/>
      <c r="AB36" s="126"/>
      <c r="AC36" s="126"/>
      <c r="AD36" s="126"/>
      <c r="AE36" s="126"/>
      <c r="AF36" s="126"/>
      <c r="AG36" s="126"/>
      <c r="AH36" s="126"/>
      <c r="AI36" s="126"/>
      <c r="AJ36" s="126"/>
      <c r="AK36" s="126"/>
      <c r="AL36" s="126"/>
      <c r="AM36" s="127"/>
      <c r="AO36" s="128"/>
      <c r="AP36" s="126"/>
      <c r="AQ36" s="126"/>
      <c r="AR36" s="126"/>
      <c r="AS36" s="126"/>
      <c r="AT36" s="126"/>
      <c r="AU36" s="126"/>
      <c r="AV36" s="126"/>
      <c r="AW36" s="126"/>
      <c r="AX36" s="126"/>
      <c r="AY36" s="126"/>
      <c r="AZ36" s="126"/>
      <c r="BA36" s="127"/>
      <c r="BC36" s="128"/>
      <c r="BD36" s="126"/>
      <c r="BE36" s="126"/>
      <c r="BF36" s="126"/>
      <c r="BG36" s="126"/>
      <c r="BH36" s="126"/>
      <c r="BI36" s="126"/>
      <c r="BJ36" s="126"/>
      <c r="BK36" s="126"/>
      <c r="BL36" s="126"/>
      <c r="BM36" s="126"/>
      <c r="BN36" s="126"/>
      <c r="BO36" s="127"/>
    </row>
    <row r="37" spans="1:67" ht="12.75" thickBot="1">
      <c r="A37" s="383"/>
      <c r="B37" s="129">
        <v>300</v>
      </c>
      <c r="C37" s="89">
        <v>42.7</v>
      </c>
      <c r="D37" s="135">
        <v>7200</v>
      </c>
      <c r="E37" s="136">
        <v>15.4</v>
      </c>
      <c r="F37" s="130">
        <v>2.1000000000000001E-2</v>
      </c>
      <c r="G37" s="136">
        <v>358</v>
      </c>
      <c r="H37" s="136">
        <v>26.5</v>
      </c>
      <c r="I37" s="136">
        <v>502.35294119999998</v>
      </c>
      <c r="J37" s="136">
        <v>791</v>
      </c>
      <c r="M37" s="128"/>
      <c r="N37" s="126"/>
      <c r="O37" s="126"/>
      <c r="P37" s="126"/>
      <c r="Q37" s="126"/>
      <c r="R37" s="126"/>
      <c r="S37" s="126"/>
      <c r="T37" s="126"/>
      <c r="U37" s="126"/>
      <c r="V37" s="126"/>
      <c r="W37" s="126"/>
      <c r="X37" s="126"/>
      <c r="Y37" s="127"/>
      <c r="AA37" s="128"/>
      <c r="AB37" s="126"/>
      <c r="AC37" s="126"/>
      <c r="AD37" s="126"/>
      <c r="AE37" s="126"/>
      <c r="AF37" s="126"/>
      <c r="AG37" s="126"/>
      <c r="AH37" s="126"/>
      <c r="AI37" s="126"/>
      <c r="AJ37" s="126"/>
      <c r="AK37" s="126"/>
      <c r="AL37" s="126"/>
      <c r="AM37" s="127"/>
      <c r="AO37" s="128"/>
      <c r="AP37" s="126"/>
      <c r="AQ37" s="126"/>
      <c r="AR37" s="126"/>
      <c r="AS37" s="126"/>
      <c r="AT37" s="126"/>
      <c r="AU37" s="126"/>
      <c r="AV37" s="126"/>
      <c r="AW37" s="126"/>
      <c r="AX37" s="126"/>
      <c r="AY37" s="126"/>
      <c r="AZ37" s="126"/>
      <c r="BA37" s="127"/>
      <c r="BC37" s="128"/>
      <c r="BD37" s="126"/>
      <c r="BE37" s="126"/>
      <c r="BF37" s="126"/>
      <c r="BG37" s="126"/>
      <c r="BH37" s="126"/>
      <c r="BI37" s="126"/>
      <c r="BJ37" s="126"/>
      <c r="BK37" s="126"/>
      <c r="BL37" s="126"/>
      <c r="BM37" s="126"/>
      <c r="BN37" s="126"/>
      <c r="BO37" s="127"/>
    </row>
    <row r="38" spans="1:67" ht="12.75" thickBot="1">
      <c r="A38" s="384" t="s">
        <v>20</v>
      </c>
      <c r="B38" s="131">
        <v>10</v>
      </c>
      <c r="C38" s="88">
        <v>43</v>
      </c>
      <c r="D38" s="137">
        <v>300</v>
      </c>
      <c r="E38" s="138">
        <v>42.3</v>
      </c>
      <c r="F38" s="132">
        <v>1.41</v>
      </c>
      <c r="G38" s="138">
        <v>614</v>
      </c>
      <c r="H38" s="138">
        <v>41.9</v>
      </c>
      <c r="I38" s="138">
        <v>180</v>
      </c>
      <c r="J38" s="138">
        <v>391</v>
      </c>
      <c r="M38" s="128"/>
      <c r="N38" s="126"/>
      <c r="O38" s="126"/>
      <c r="P38" s="126"/>
      <c r="Q38" s="126"/>
      <c r="R38" s="126"/>
      <c r="S38" s="126"/>
      <c r="T38" s="126"/>
      <c r="U38" s="126"/>
      <c r="V38" s="126"/>
      <c r="W38" s="126"/>
      <c r="X38" s="126"/>
      <c r="Y38" s="127"/>
      <c r="AA38" s="128"/>
      <c r="AB38" s="126"/>
      <c r="AC38" s="126"/>
      <c r="AD38" s="126"/>
      <c r="AE38" s="126"/>
      <c r="AF38" s="126"/>
      <c r="AG38" s="126"/>
      <c r="AH38" s="126"/>
      <c r="AI38" s="126"/>
      <c r="AJ38" s="126"/>
      <c r="AK38" s="126"/>
      <c r="AL38" s="126"/>
      <c r="AM38" s="127"/>
      <c r="AO38" s="128"/>
      <c r="AP38" s="126"/>
      <c r="AQ38" s="126"/>
      <c r="AR38" s="126"/>
      <c r="AS38" s="126"/>
      <c r="AT38" s="126"/>
      <c r="AU38" s="126"/>
      <c r="AV38" s="126"/>
      <c r="AW38" s="126"/>
      <c r="AX38" s="126"/>
      <c r="AY38" s="126"/>
      <c r="AZ38" s="126"/>
      <c r="BA38" s="127"/>
      <c r="BC38" s="128"/>
      <c r="BD38" s="126"/>
      <c r="BE38" s="126"/>
      <c r="BF38" s="126"/>
      <c r="BG38" s="126"/>
      <c r="BH38" s="126"/>
      <c r="BI38" s="126"/>
      <c r="BJ38" s="126"/>
      <c r="BK38" s="126"/>
      <c r="BL38" s="126"/>
      <c r="BM38" s="126"/>
      <c r="BN38" s="126"/>
      <c r="BO38" s="127"/>
    </row>
    <row r="39" spans="1:67" ht="12.75" thickBot="1">
      <c r="A39" s="384"/>
      <c r="B39" s="131">
        <v>20</v>
      </c>
      <c r="C39" s="88">
        <v>43</v>
      </c>
      <c r="D39" s="137">
        <v>300</v>
      </c>
      <c r="E39" s="138">
        <v>41</v>
      </c>
      <c r="F39" s="132">
        <v>1.367</v>
      </c>
      <c r="G39" s="138">
        <v>430</v>
      </c>
      <c r="H39" s="138">
        <v>41.5</v>
      </c>
      <c r="I39" s="138">
        <v>143</v>
      </c>
      <c r="J39" s="138">
        <v>573</v>
      </c>
      <c r="M39" s="128"/>
      <c r="N39" s="126"/>
      <c r="O39" s="126"/>
      <c r="P39" s="126"/>
      <c r="Q39" s="126"/>
      <c r="R39" s="126"/>
      <c r="S39" s="126"/>
      <c r="T39" s="126"/>
      <c r="U39" s="126"/>
      <c r="V39" s="126"/>
      <c r="W39" s="126"/>
      <c r="X39" s="126"/>
      <c r="Y39" s="127"/>
      <c r="AA39" s="128"/>
      <c r="AB39" s="126"/>
      <c r="AC39" s="126"/>
      <c r="AD39" s="126"/>
      <c r="AE39" s="126"/>
      <c r="AF39" s="126"/>
      <c r="AG39" s="126"/>
      <c r="AH39" s="126"/>
      <c r="AI39" s="126"/>
      <c r="AJ39" s="126"/>
      <c r="AK39" s="126"/>
      <c r="AL39" s="126"/>
      <c r="AM39" s="127"/>
      <c r="AO39" s="128"/>
      <c r="AP39" s="126"/>
      <c r="AQ39" s="126"/>
      <c r="AR39" s="126"/>
      <c r="AS39" s="126"/>
      <c r="AT39" s="126"/>
      <c r="AU39" s="126"/>
      <c r="AV39" s="126"/>
      <c r="AW39" s="126"/>
      <c r="AX39" s="126"/>
      <c r="AY39" s="126"/>
      <c r="AZ39" s="126"/>
      <c r="BA39" s="127"/>
      <c r="BC39" s="128"/>
      <c r="BD39" s="126"/>
      <c r="BE39" s="126"/>
      <c r="BF39" s="126"/>
      <c r="BG39" s="126"/>
      <c r="BH39" s="126"/>
      <c r="BI39" s="126"/>
      <c r="BJ39" s="126"/>
      <c r="BK39" s="126"/>
      <c r="BL39" s="126"/>
      <c r="BM39" s="126"/>
      <c r="BN39" s="126"/>
      <c r="BO39" s="127"/>
    </row>
    <row r="40" spans="1:67" ht="12.75" thickBot="1">
      <c r="A40" s="384"/>
      <c r="B40" s="131">
        <v>50</v>
      </c>
      <c r="C40" s="88">
        <v>43</v>
      </c>
      <c r="D40" s="137">
        <v>300</v>
      </c>
      <c r="E40" s="138">
        <v>38.5</v>
      </c>
      <c r="F40" s="132">
        <v>1.2829999999999999</v>
      </c>
      <c r="G40" s="138">
        <v>478</v>
      </c>
      <c r="H40" s="138">
        <v>40.6</v>
      </c>
      <c r="I40" s="138">
        <v>152</v>
      </c>
      <c r="J40" s="138">
        <v>896</v>
      </c>
      <c r="M40" s="128"/>
      <c r="N40" s="126"/>
      <c r="O40" s="126"/>
      <c r="P40" s="126"/>
      <c r="Q40" s="126"/>
      <c r="R40" s="126"/>
      <c r="S40" s="126"/>
      <c r="T40" s="126"/>
      <c r="U40" s="126"/>
      <c r="V40" s="126"/>
      <c r="W40" s="126"/>
      <c r="X40" s="126"/>
      <c r="Y40" s="127"/>
      <c r="AA40" s="128"/>
      <c r="AB40" s="126"/>
      <c r="AC40" s="126"/>
      <c r="AD40" s="126"/>
      <c r="AE40" s="126"/>
      <c r="AF40" s="126"/>
      <c r="AG40" s="126"/>
      <c r="AH40" s="126"/>
      <c r="AI40" s="126"/>
      <c r="AJ40" s="126"/>
      <c r="AK40" s="126"/>
      <c r="AL40" s="126"/>
      <c r="AM40" s="127"/>
      <c r="AO40" s="128"/>
      <c r="AP40" s="126"/>
      <c r="AQ40" s="126"/>
      <c r="AR40" s="126"/>
      <c r="AS40" s="126"/>
      <c r="AT40" s="126"/>
      <c r="AU40" s="126"/>
      <c r="AV40" s="126"/>
      <c r="AW40" s="126"/>
      <c r="AX40" s="126"/>
      <c r="AY40" s="126"/>
      <c r="AZ40" s="126"/>
      <c r="BA40" s="127"/>
      <c r="BC40" s="128"/>
      <c r="BD40" s="126"/>
      <c r="BE40" s="126"/>
      <c r="BF40" s="126"/>
      <c r="BG40" s="126"/>
      <c r="BH40" s="126"/>
      <c r="BI40" s="126"/>
      <c r="BJ40" s="126"/>
      <c r="BK40" s="126"/>
      <c r="BL40" s="126"/>
      <c r="BM40" s="126"/>
      <c r="BN40" s="126"/>
      <c r="BO40" s="127"/>
    </row>
    <row r="41" spans="1:67" ht="12.75" thickBot="1">
      <c r="A41" s="384"/>
      <c r="B41" s="131">
        <v>100</v>
      </c>
      <c r="C41" s="88">
        <v>43</v>
      </c>
      <c r="D41" s="137">
        <v>900</v>
      </c>
      <c r="E41" s="138">
        <v>28.3</v>
      </c>
      <c r="F41" s="132">
        <v>0.314</v>
      </c>
      <c r="G41" s="138">
        <v>293</v>
      </c>
      <c r="H41" s="138">
        <v>37.5</v>
      </c>
      <c r="I41" s="138">
        <v>188</v>
      </c>
      <c r="J41" s="138">
        <v>782</v>
      </c>
      <c r="M41" s="128"/>
      <c r="N41" s="126"/>
      <c r="O41" s="126"/>
      <c r="P41" s="126"/>
      <c r="Q41" s="126"/>
      <c r="R41" s="126"/>
      <c r="S41" s="126"/>
      <c r="T41" s="126"/>
      <c r="U41" s="126"/>
      <c r="V41" s="126"/>
      <c r="W41" s="126"/>
      <c r="X41" s="126"/>
      <c r="Y41" s="127"/>
      <c r="AA41" s="128"/>
      <c r="AB41" s="126"/>
      <c r="AC41" s="126"/>
      <c r="AD41" s="126"/>
      <c r="AE41" s="126"/>
      <c r="AF41" s="126"/>
      <c r="AG41" s="126"/>
      <c r="AH41" s="126"/>
      <c r="AI41" s="126"/>
      <c r="AJ41" s="126"/>
      <c r="AK41" s="126"/>
      <c r="AL41" s="126"/>
      <c r="AM41" s="127"/>
      <c r="AO41" s="128"/>
      <c r="AP41" s="126"/>
      <c r="AQ41" s="126"/>
      <c r="AR41" s="126"/>
      <c r="AS41" s="126"/>
      <c r="AT41" s="126"/>
      <c r="AU41" s="126"/>
      <c r="AV41" s="126"/>
      <c r="AW41" s="126"/>
      <c r="AX41" s="126"/>
      <c r="AY41" s="126"/>
      <c r="AZ41" s="126"/>
      <c r="BA41" s="127"/>
      <c r="BC41" s="128"/>
      <c r="BD41" s="126"/>
      <c r="BE41" s="126"/>
      <c r="BF41" s="126"/>
      <c r="BG41" s="126"/>
      <c r="BH41" s="126"/>
      <c r="BI41" s="126"/>
      <c r="BJ41" s="126"/>
      <c r="BK41" s="126"/>
      <c r="BL41" s="126"/>
      <c r="BM41" s="126"/>
      <c r="BN41" s="126"/>
      <c r="BO41" s="127"/>
    </row>
    <row r="42" spans="1:67" ht="12.75" thickBot="1">
      <c r="A42" s="384"/>
      <c r="B42" s="131">
        <v>200</v>
      </c>
      <c r="C42" s="88">
        <v>43</v>
      </c>
      <c r="D42" s="137">
        <v>1800</v>
      </c>
      <c r="E42" s="138">
        <v>21.45</v>
      </c>
      <c r="F42" s="132">
        <v>0.11899999999999999</v>
      </c>
      <c r="G42" s="138">
        <v>399</v>
      </c>
      <c r="H42" s="138">
        <v>32.799999999999997</v>
      </c>
      <c r="I42" s="138">
        <v>206</v>
      </c>
      <c r="J42" s="138">
        <v>843</v>
      </c>
      <c r="M42" s="128"/>
      <c r="N42" s="126"/>
      <c r="O42" s="126"/>
      <c r="P42" s="126"/>
      <c r="Q42" s="126"/>
      <c r="R42" s="126"/>
      <c r="S42" s="126"/>
      <c r="T42" s="126"/>
      <c r="U42" s="126"/>
      <c r="V42" s="126"/>
      <c r="W42" s="126"/>
      <c r="X42" s="126"/>
      <c r="Y42" s="127"/>
      <c r="AA42" s="128"/>
      <c r="AB42" s="126"/>
      <c r="AC42" s="126"/>
      <c r="AD42" s="126"/>
      <c r="AE42" s="126"/>
      <c r="AF42" s="126"/>
      <c r="AG42" s="126"/>
      <c r="AH42" s="126"/>
      <c r="AI42" s="126"/>
      <c r="AJ42" s="126"/>
      <c r="AK42" s="126"/>
      <c r="AL42" s="126"/>
      <c r="AM42" s="127"/>
      <c r="AO42" s="128"/>
      <c r="AP42" s="126"/>
      <c r="AQ42" s="126"/>
      <c r="AR42" s="126"/>
      <c r="AS42" s="126"/>
      <c r="AT42" s="126"/>
      <c r="AU42" s="126"/>
      <c r="AV42" s="126"/>
      <c r="AW42" s="126"/>
      <c r="AX42" s="126"/>
      <c r="AY42" s="126"/>
      <c r="AZ42" s="126"/>
      <c r="BA42" s="127"/>
      <c r="BC42" s="128"/>
      <c r="BD42" s="126"/>
      <c r="BE42" s="126"/>
      <c r="BF42" s="126"/>
      <c r="BG42" s="126"/>
      <c r="BH42" s="126"/>
      <c r="BI42" s="126"/>
      <c r="BJ42" s="126"/>
      <c r="BK42" s="126"/>
      <c r="BL42" s="126"/>
      <c r="BM42" s="126"/>
      <c r="BN42" s="126"/>
      <c r="BO42" s="127"/>
    </row>
    <row r="43" spans="1:67" ht="12.75" thickBot="1">
      <c r="A43" s="384"/>
      <c r="B43" s="131">
        <v>300</v>
      </c>
      <c r="C43" s="88">
        <v>42.8</v>
      </c>
      <c r="D43" s="137">
        <v>2700</v>
      </c>
      <c r="E43" s="138">
        <v>18.3</v>
      </c>
      <c r="F43" s="132">
        <v>6.8000000000000005E-2</v>
      </c>
      <c r="G43" s="138">
        <v>524</v>
      </c>
      <c r="H43" s="138">
        <v>28</v>
      </c>
      <c r="I43" s="138">
        <v>300</v>
      </c>
      <c r="J43" s="138">
        <v>868</v>
      </c>
      <c r="M43" s="128"/>
      <c r="N43" s="126"/>
      <c r="O43" s="126"/>
      <c r="P43" s="126"/>
      <c r="Q43" s="126"/>
      <c r="R43" s="126"/>
      <c r="S43" s="126"/>
      <c r="T43" s="126"/>
      <c r="U43" s="126"/>
      <c r="V43" s="126"/>
      <c r="W43" s="126"/>
      <c r="X43" s="126"/>
      <c r="Y43" s="127"/>
      <c r="AA43" s="128"/>
      <c r="AB43" s="126"/>
      <c r="AC43" s="126"/>
      <c r="AD43" s="126"/>
      <c r="AE43" s="126"/>
      <c r="AF43" s="126"/>
      <c r="AG43" s="126"/>
      <c r="AH43" s="126"/>
      <c r="AI43" s="126"/>
      <c r="AJ43" s="126"/>
      <c r="AK43" s="126"/>
      <c r="AL43" s="126"/>
      <c r="AM43" s="127"/>
      <c r="AO43" s="128"/>
      <c r="AP43" s="126"/>
      <c r="AQ43" s="126"/>
      <c r="AR43" s="126"/>
      <c r="AS43" s="126"/>
      <c r="AT43" s="126"/>
      <c r="AU43" s="126"/>
      <c r="AV43" s="126"/>
      <c r="AW43" s="126"/>
      <c r="AX43" s="126"/>
      <c r="AY43" s="126"/>
      <c r="AZ43" s="126"/>
      <c r="BA43" s="127"/>
      <c r="BC43" s="128"/>
      <c r="BD43" s="126"/>
      <c r="BE43" s="126"/>
      <c r="BF43" s="126"/>
      <c r="BG43" s="126"/>
      <c r="BH43" s="126"/>
      <c r="BI43" s="126"/>
      <c r="BJ43" s="126"/>
      <c r="BK43" s="126"/>
      <c r="BL43" s="126"/>
      <c r="BM43" s="126"/>
      <c r="BN43" s="126"/>
      <c r="BO43" s="127"/>
    </row>
    <row r="44" spans="1:67" ht="12.75" thickBot="1">
      <c r="A44" s="383" t="s">
        <v>224</v>
      </c>
      <c r="B44" s="129">
        <v>10</v>
      </c>
      <c r="C44" s="89">
        <v>34.1</v>
      </c>
      <c r="D44" s="135">
        <v>600.00000006984919</v>
      </c>
      <c r="E44" s="136">
        <v>33</v>
      </c>
      <c r="F44" s="130">
        <v>0.5499999999359716</v>
      </c>
      <c r="G44" s="136">
        <v>310</v>
      </c>
      <c r="H44" s="136">
        <v>33.200000000000003</v>
      </c>
      <c r="I44" s="136">
        <v>262.30769230769232</v>
      </c>
      <c r="J44" s="136">
        <v>378.88888888888891</v>
      </c>
      <c r="M44" s="128"/>
      <c r="N44" s="126"/>
      <c r="O44" s="126"/>
      <c r="P44" s="126"/>
      <c r="Q44" s="126"/>
      <c r="R44" s="126"/>
      <c r="S44" s="126"/>
      <c r="T44" s="126"/>
      <c r="U44" s="126"/>
      <c r="V44" s="126"/>
      <c r="W44" s="126"/>
      <c r="X44" s="126"/>
      <c r="Y44" s="127"/>
      <c r="AA44" s="128"/>
      <c r="AB44" s="126"/>
      <c r="AC44" s="126"/>
      <c r="AD44" s="126"/>
      <c r="AE44" s="126"/>
      <c r="AF44" s="126"/>
      <c r="AG44" s="126"/>
      <c r="AH44" s="126"/>
      <c r="AI44" s="126"/>
      <c r="AJ44" s="126"/>
      <c r="AK44" s="126"/>
      <c r="AL44" s="126"/>
      <c r="AM44" s="127"/>
      <c r="AO44" s="128"/>
      <c r="AP44" s="126"/>
      <c r="AQ44" s="126"/>
      <c r="AR44" s="126"/>
      <c r="AS44" s="126"/>
      <c r="AT44" s="126"/>
      <c r="AU44" s="126"/>
      <c r="AV44" s="126"/>
      <c r="AW44" s="126"/>
      <c r="AX44" s="126"/>
      <c r="AY44" s="126"/>
      <c r="AZ44" s="126"/>
      <c r="BA44" s="127"/>
      <c r="BC44" s="128"/>
      <c r="BD44" s="126"/>
      <c r="BE44" s="126"/>
      <c r="BF44" s="126"/>
      <c r="BG44" s="126"/>
      <c r="BH44" s="126"/>
      <c r="BI44" s="126"/>
      <c r="BJ44" s="126"/>
      <c r="BK44" s="126"/>
      <c r="BL44" s="126"/>
      <c r="BM44" s="126"/>
      <c r="BN44" s="126"/>
      <c r="BO44" s="127"/>
    </row>
    <row r="45" spans="1:67" ht="12.75" thickBot="1">
      <c r="A45" s="383"/>
      <c r="B45" s="129">
        <v>20</v>
      </c>
      <c r="C45" s="89">
        <v>34</v>
      </c>
      <c r="D45" s="135">
        <v>600.00000006984919</v>
      </c>
      <c r="E45" s="136">
        <v>30.75</v>
      </c>
      <c r="F45" s="130">
        <v>0.51249999994033713</v>
      </c>
      <c r="G45" s="136">
        <v>209.23076923076923</v>
      </c>
      <c r="H45" s="136">
        <v>32.6</v>
      </c>
      <c r="I45" s="136">
        <v>323.8095238095238</v>
      </c>
      <c r="J45" s="136">
        <v>485.71428571428578</v>
      </c>
      <c r="M45" s="128"/>
      <c r="N45" s="126"/>
      <c r="O45" s="126"/>
      <c r="P45" s="126"/>
      <c r="Q45" s="126"/>
      <c r="R45" s="126"/>
      <c r="S45" s="126"/>
      <c r="T45" s="126"/>
      <c r="U45" s="126"/>
      <c r="V45" s="126"/>
      <c r="W45" s="126"/>
      <c r="X45" s="126"/>
      <c r="Y45" s="127"/>
      <c r="AA45" s="128"/>
      <c r="AB45" s="126"/>
      <c r="AC45" s="126"/>
      <c r="AD45" s="126"/>
      <c r="AE45" s="126"/>
      <c r="AF45" s="126"/>
      <c r="AG45" s="126"/>
      <c r="AH45" s="126"/>
      <c r="AI45" s="126"/>
      <c r="AJ45" s="126"/>
      <c r="AK45" s="126"/>
      <c r="AL45" s="126"/>
      <c r="AM45" s="127"/>
      <c r="AO45" s="128"/>
      <c r="AP45" s="126"/>
      <c r="AQ45" s="126"/>
      <c r="AR45" s="126"/>
      <c r="AS45" s="126"/>
      <c r="AT45" s="126"/>
      <c r="AU45" s="126"/>
      <c r="AV45" s="126"/>
      <c r="AW45" s="126"/>
      <c r="AX45" s="126"/>
      <c r="AY45" s="126"/>
      <c r="AZ45" s="126"/>
      <c r="BA45" s="127"/>
      <c r="BC45" s="128"/>
      <c r="BD45" s="126"/>
      <c r="BE45" s="126"/>
      <c r="BF45" s="126"/>
      <c r="BG45" s="126"/>
      <c r="BH45" s="126"/>
      <c r="BI45" s="126"/>
      <c r="BJ45" s="126"/>
      <c r="BK45" s="126"/>
      <c r="BL45" s="126"/>
      <c r="BM45" s="126"/>
      <c r="BN45" s="126"/>
      <c r="BO45" s="127"/>
    </row>
    <row r="46" spans="1:67" ht="12.75" thickBot="1">
      <c r="A46" s="383"/>
      <c r="B46" s="129">
        <v>50</v>
      </c>
      <c r="C46" s="89">
        <v>34</v>
      </c>
      <c r="D46" s="135">
        <v>1800.0000002095476</v>
      </c>
      <c r="E46" s="136">
        <v>25.500000000000007</v>
      </c>
      <c r="F46" s="130">
        <v>0.14166666665017452</v>
      </c>
      <c r="G46" s="136">
        <v>201.78571428571436</v>
      </c>
      <c r="H46" s="136">
        <v>30.799999999999997</v>
      </c>
      <c r="I46" s="136">
        <v>345.91836734693896</v>
      </c>
      <c r="J46" s="136">
        <v>529.68749999999966</v>
      </c>
      <c r="M46" s="128"/>
      <c r="N46" s="126"/>
      <c r="O46" s="126"/>
      <c r="P46" s="126"/>
      <c r="Q46" s="126"/>
      <c r="R46" s="126"/>
      <c r="S46" s="126"/>
      <c r="T46" s="126"/>
      <c r="U46" s="126"/>
      <c r="V46" s="126"/>
      <c r="W46" s="126"/>
      <c r="X46" s="126"/>
      <c r="Y46" s="127"/>
      <c r="AA46" s="128"/>
      <c r="AB46" s="126"/>
      <c r="AC46" s="126"/>
      <c r="AD46" s="126"/>
      <c r="AE46" s="126"/>
      <c r="AF46" s="126"/>
      <c r="AG46" s="126"/>
      <c r="AH46" s="126"/>
      <c r="AI46" s="126"/>
      <c r="AJ46" s="126"/>
      <c r="AK46" s="126"/>
      <c r="AL46" s="126"/>
      <c r="AM46" s="127"/>
      <c r="AO46" s="128"/>
      <c r="AP46" s="126"/>
      <c r="AQ46" s="126"/>
      <c r="AR46" s="126"/>
      <c r="AS46" s="126"/>
      <c r="AT46" s="126"/>
      <c r="AU46" s="126"/>
      <c r="AV46" s="126"/>
      <c r="AW46" s="126"/>
      <c r="AX46" s="126"/>
      <c r="AY46" s="126"/>
      <c r="AZ46" s="126"/>
      <c r="BA46" s="127"/>
      <c r="BC46" s="128"/>
      <c r="BD46" s="126"/>
      <c r="BE46" s="126"/>
      <c r="BF46" s="126"/>
      <c r="BG46" s="126"/>
      <c r="BH46" s="126"/>
      <c r="BI46" s="126"/>
      <c r="BJ46" s="126"/>
      <c r="BK46" s="126"/>
      <c r="BL46" s="126"/>
      <c r="BM46" s="126"/>
      <c r="BN46" s="126"/>
      <c r="BO46" s="127"/>
    </row>
    <row r="47" spans="1:67" ht="12.75" thickBot="1">
      <c r="A47" s="383"/>
      <c r="B47" s="129">
        <v>100</v>
      </c>
      <c r="C47" s="89">
        <v>34.099999999999994</v>
      </c>
      <c r="D47" s="135">
        <v>3599.9999997904524</v>
      </c>
      <c r="E47" s="136">
        <v>20.349999999999994</v>
      </c>
      <c r="F47" s="130">
        <v>5.6527777781068114E-2</v>
      </c>
      <c r="G47" s="136">
        <v>247.99999999999994</v>
      </c>
      <c r="H47" s="136">
        <v>28.199999999999996</v>
      </c>
      <c r="I47" s="136">
        <v>331.06796116504859</v>
      </c>
      <c r="J47" s="136">
        <v>568.33333333333326</v>
      </c>
      <c r="M47" s="128"/>
      <c r="N47" s="126"/>
      <c r="O47" s="126"/>
      <c r="P47" s="126"/>
      <c r="Q47" s="126"/>
      <c r="R47" s="126"/>
      <c r="S47" s="126"/>
      <c r="T47" s="126"/>
      <c r="U47" s="126"/>
      <c r="V47" s="126"/>
      <c r="W47" s="126"/>
      <c r="X47" s="126"/>
      <c r="Y47" s="127"/>
      <c r="AA47" s="128"/>
      <c r="AB47" s="126"/>
      <c r="AC47" s="126"/>
      <c r="AD47" s="126"/>
      <c r="AE47" s="126"/>
      <c r="AF47" s="126"/>
      <c r="AG47" s="126"/>
      <c r="AH47" s="126"/>
      <c r="AI47" s="126"/>
      <c r="AJ47" s="126"/>
      <c r="AK47" s="126"/>
      <c r="AL47" s="126"/>
      <c r="AM47" s="127"/>
      <c r="AO47" s="128"/>
      <c r="AP47" s="126"/>
      <c r="AQ47" s="126"/>
      <c r="AR47" s="126"/>
      <c r="AS47" s="126"/>
      <c r="AT47" s="126"/>
      <c r="AU47" s="126"/>
      <c r="AV47" s="126"/>
      <c r="AW47" s="126"/>
      <c r="AX47" s="126"/>
      <c r="AY47" s="126"/>
      <c r="AZ47" s="126"/>
      <c r="BA47" s="127"/>
      <c r="BC47" s="128"/>
      <c r="BD47" s="126"/>
      <c r="BE47" s="126"/>
      <c r="BF47" s="126"/>
      <c r="BG47" s="126"/>
      <c r="BH47" s="126"/>
      <c r="BI47" s="126"/>
      <c r="BJ47" s="126"/>
      <c r="BK47" s="126"/>
      <c r="BL47" s="126"/>
      <c r="BM47" s="126"/>
      <c r="BN47" s="126"/>
      <c r="BO47" s="127"/>
    </row>
    <row r="48" spans="1:67" ht="12.75" thickBot="1">
      <c r="A48" s="383"/>
      <c r="B48" s="129">
        <v>200</v>
      </c>
      <c r="C48" s="89">
        <v>34.700000000000003</v>
      </c>
      <c r="D48" s="135">
        <v>3599.9999997904524</v>
      </c>
      <c r="E48" s="136">
        <v>12.400000000000002</v>
      </c>
      <c r="F48" s="130">
        <v>3.4444444446449382E-2</v>
      </c>
      <c r="G48" s="136">
        <v>311.21076233183857</v>
      </c>
      <c r="H48" s="136">
        <v>23.6</v>
      </c>
      <c r="I48" s="136">
        <v>396.57142857142861</v>
      </c>
      <c r="J48" s="136">
        <v>625.22522522522536</v>
      </c>
      <c r="M48" s="128"/>
      <c r="N48" s="126"/>
      <c r="O48" s="126"/>
      <c r="P48" s="126"/>
      <c r="Q48" s="126"/>
      <c r="R48" s="126"/>
      <c r="S48" s="126"/>
      <c r="T48" s="126"/>
      <c r="U48" s="126"/>
      <c r="V48" s="126"/>
      <c r="W48" s="126"/>
      <c r="X48" s="126"/>
      <c r="Y48" s="127"/>
      <c r="AA48" s="128"/>
      <c r="AB48" s="126"/>
      <c r="AC48" s="126"/>
      <c r="AD48" s="126"/>
      <c r="AE48" s="126"/>
      <c r="AF48" s="126"/>
      <c r="AG48" s="126"/>
      <c r="AH48" s="126"/>
      <c r="AI48" s="126"/>
      <c r="AJ48" s="126"/>
      <c r="AK48" s="126"/>
      <c r="AL48" s="126"/>
      <c r="AM48" s="127"/>
      <c r="AO48" s="128"/>
      <c r="AP48" s="126"/>
      <c r="AQ48" s="126"/>
      <c r="AR48" s="126"/>
      <c r="AS48" s="126"/>
      <c r="AT48" s="126"/>
      <c r="AU48" s="126"/>
      <c r="AV48" s="126"/>
      <c r="AW48" s="126"/>
      <c r="AX48" s="126"/>
      <c r="AY48" s="126"/>
      <c r="AZ48" s="126"/>
      <c r="BA48" s="127"/>
      <c r="BC48" s="128"/>
      <c r="BD48" s="126"/>
      <c r="BE48" s="126"/>
      <c r="BF48" s="126"/>
      <c r="BG48" s="126"/>
      <c r="BH48" s="126"/>
      <c r="BI48" s="126"/>
      <c r="BJ48" s="126"/>
      <c r="BK48" s="126"/>
      <c r="BL48" s="126"/>
      <c r="BM48" s="126"/>
      <c r="BN48" s="126"/>
      <c r="BO48" s="127"/>
    </row>
    <row r="49" spans="1:67" ht="12.75" thickBot="1">
      <c r="A49" s="383"/>
      <c r="B49" s="129">
        <v>300</v>
      </c>
      <c r="C49" s="89">
        <v>33.5</v>
      </c>
      <c r="D49" s="135">
        <v>7200.0000002095476</v>
      </c>
      <c r="E49" s="136">
        <v>10.5</v>
      </c>
      <c r="F49" s="130">
        <v>1.4583333332908902E-2</v>
      </c>
      <c r="G49" s="136">
        <v>436.95652173913044</v>
      </c>
      <c r="H49" s="136">
        <v>18.5</v>
      </c>
      <c r="I49" s="136">
        <v>461.00917431192659</v>
      </c>
      <c r="J49" s="136">
        <v>665.56291390728472</v>
      </c>
      <c r="M49" s="128"/>
      <c r="N49" s="126"/>
      <c r="O49" s="126"/>
      <c r="P49" s="126"/>
      <c r="Q49" s="126"/>
      <c r="R49" s="126"/>
      <c r="S49" s="126"/>
      <c r="T49" s="126"/>
      <c r="U49" s="126"/>
      <c r="V49" s="126"/>
      <c r="W49" s="126"/>
      <c r="X49" s="126"/>
      <c r="Y49" s="127"/>
      <c r="AA49" s="128"/>
      <c r="AB49" s="126"/>
      <c r="AC49" s="126"/>
      <c r="AD49" s="126"/>
      <c r="AE49" s="126"/>
      <c r="AF49" s="126"/>
      <c r="AG49" s="126"/>
      <c r="AH49" s="126"/>
      <c r="AI49" s="126"/>
      <c r="AJ49" s="126"/>
      <c r="AK49" s="126"/>
      <c r="AL49" s="126"/>
      <c r="AM49" s="127"/>
      <c r="AO49" s="128"/>
      <c r="AP49" s="126"/>
      <c r="AQ49" s="126"/>
      <c r="AR49" s="126"/>
      <c r="AS49" s="126"/>
      <c r="AT49" s="126"/>
      <c r="AU49" s="126"/>
      <c r="AV49" s="126"/>
      <c r="AW49" s="126"/>
      <c r="AX49" s="126"/>
      <c r="AY49" s="126"/>
      <c r="AZ49" s="126"/>
      <c r="BA49" s="127"/>
      <c r="BC49" s="128"/>
      <c r="BD49" s="126"/>
      <c r="BE49" s="126"/>
      <c r="BF49" s="126"/>
      <c r="BG49" s="126"/>
      <c r="BH49" s="126"/>
      <c r="BI49" s="126"/>
      <c r="BJ49" s="126"/>
      <c r="BK49" s="126"/>
      <c r="BL49" s="126"/>
      <c r="BM49" s="126"/>
      <c r="BN49" s="126"/>
      <c r="BO49" s="127"/>
    </row>
    <row r="50" spans="1:67" ht="12.75" thickBot="1">
      <c r="A50" s="384" t="s">
        <v>220</v>
      </c>
      <c r="B50" s="131">
        <v>10</v>
      </c>
      <c r="C50" s="17">
        <v>34.1</v>
      </c>
      <c r="D50" s="137">
        <v>900</v>
      </c>
      <c r="E50" s="138">
        <v>33.300000000000004</v>
      </c>
      <c r="F50" s="139">
        <v>0.37000000000000005</v>
      </c>
      <c r="G50" s="138">
        <v>426.25</v>
      </c>
      <c r="H50" s="137">
        <v>37.799999999999997</v>
      </c>
      <c r="I50" s="138">
        <v>426.25</v>
      </c>
      <c r="J50" s="137">
        <v>426.25</v>
      </c>
      <c r="M50" s="128"/>
      <c r="N50" s="126"/>
      <c r="O50" s="126"/>
      <c r="P50" s="126"/>
      <c r="Q50" s="126"/>
      <c r="R50" s="126"/>
      <c r="S50" s="126"/>
      <c r="T50" s="126"/>
      <c r="U50" s="126"/>
      <c r="V50" s="126"/>
      <c r="W50" s="126"/>
      <c r="X50" s="126"/>
      <c r="Y50" s="127"/>
      <c r="AA50" s="128"/>
      <c r="AB50" s="126"/>
      <c r="AC50" s="126"/>
      <c r="AD50" s="126"/>
      <c r="AE50" s="126"/>
      <c r="AF50" s="126"/>
      <c r="AG50" s="126"/>
      <c r="AH50" s="126"/>
      <c r="AI50" s="126"/>
      <c r="AJ50" s="126"/>
      <c r="AK50" s="126"/>
      <c r="AL50" s="126"/>
      <c r="AM50" s="127"/>
      <c r="AO50" s="128"/>
      <c r="AP50" s="126"/>
      <c r="AQ50" s="126"/>
      <c r="AR50" s="126"/>
      <c r="AS50" s="126"/>
      <c r="AT50" s="126"/>
      <c r="AU50" s="126"/>
      <c r="AV50" s="126"/>
      <c r="AW50" s="126"/>
      <c r="AX50" s="126"/>
      <c r="AY50" s="126"/>
      <c r="AZ50" s="126"/>
      <c r="BA50" s="127"/>
      <c r="BC50" s="128"/>
      <c r="BD50" s="126"/>
      <c r="BE50" s="126"/>
      <c r="BF50" s="126"/>
      <c r="BG50" s="126"/>
      <c r="BH50" s="126"/>
      <c r="BI50" s="126"/>
      <c r="BJ50" s="126"/>
      <c r="BK50" s="126"/>
      <c r="BL50" s="126"/>
      <c r="BM50" s="126"/>
      <c r="BN50" s="126"/>
      <c r="BO50" s="127"/>
    </row>
    <row r="51" spans="1:67" ht="12.75" thickBot="1">
      <c r="A51" s="384"/>
      <c r="B51" s="131">
        <v>20</v>
      </c>
      <c r="C51" s="17">
        <v>33.9</v>
      </c>
      <c r="D51" s="137">
        <v>900</v>
      </c>
      <c r="E51" s="138">
        <v>31.95</v>
      </c>
      <c r="F51" s="139">
        <v>0.35499999999999998</v>
      </c>
      <c r="G51" s="138">
        <v>347.69230769230768</v>
      </c>
      <c r="H51" s="137">
        <v>32.75</v>
      </c>
      <c r="I51" s="138">
        <v>565</v>
      </c>
      <c r="J51" s="137">
        <v>589.56521739130437</v>
      </c>
      <c r="M51" s="128"/>
      <c r="N51" s="126"/>
      <c r="O51" s="126"/>
      <c r="P51" s="126"/>
      <c r="Q51" s="126"/>
      <c r="R51" s="126"/>
      <c r="S51" s="126"/>
      <c r="T51" s="126"/>
      <c r="U51" s="126"/>
      <c r="V51" s="126"/>
      <c r="W51" s="126"/>
      <c r="X51" s="126"/>
      <c r="Y51" s="127"/>
      <c r="AA51" s="128"/>
      <c r="AB51" s="126"/>
      <c r="AC51" s="126"/>
      <c r="AD51" s="126"/>
      <c r="AE51" s="126"/>
      <c r="AF51" s="126"/>
      <c r="AG51" s="126"/>
      <c r="AH51" s="126"/>
      <c r="AI51" s="126"/>
      <c r="AJ51" s="126"/>
      <c r="AK51" s="126"/>
      <c r="AL51" s="126"/>
      <c r="AM51" s="127"/>
      <c r="AO51" s="128"/>
      <c r="AP51" s="126"/>
      <c r="AQ51" s="126"/>
      <c r="AR51" s="126"/>
      <c r="AS51" s="126"/>
      <c r="AT51" s="126"/>
      <c r="AU51" s="126"/>
      <c r="AV51" s="126"/>
      <c r="AW51" s="126"/>
      <c r="AX51" s="126"/>
      <c r="AY51" s="126"/>
      <c r="AZ51" s="126"/>
      <c r="BA51" s="127"/>
      <c r="BC51" s="128"/>
      <c r="BD51" s="126"/>
      <c r="BE51" s="126"/>
      <c r="BF51" s="126"/>
      <c r="BG51" s="126"/>
      <c r="BH51" s="126"/>
      <c r="BI51" s="126"/>
      <c r="BJ51" s="126"/>
      <c r="BK51" s="126"/>
      <c r="BL51" s="126"/>
      <c r="BM51" s="126"/>
      <c r="BN51" s="126"/>
      <c r="BO51" s="127"/>
    </row>
    <row r="52" spans="1:67" ht="12.75" thickBot="1">
      <c r="A52" s="384"/>
      <c r="B52" s="131">
        <v>50</v>
      </c>
      <c r="C52" s="17">
        <v>33.9</v>
      </c>
      <c r="D52" s="137">
        <v>1800</v>
      </c>
      <c r="E52" s="138">
        <v>28.700000000000006</v>
      </c>
      <c r="F52" s="139">
        <v>0.15944444444444447</v>
      </c>
      <c r="G52" s="138">
        <v>325.96153846153851</v>
      </c>
      <c r="H52" s="137">
        <f>[1]C50!$B$5</f>
        <v>31.299999999999997</v>
      </c>
      <c r="I52" s="138">
        <v>513.63636363636374</v>
      </c>
      <c r="J52" s="137">
        <v>651.92307692307702</v>
      </c>
      <c r="M52" s="128"/>
      <c r="N52" s="126"/>
      <c r="O52" s="126"/>
      <c r="P52" s="126"/>
      <c r="Q52" s="126"/>
      <c r="R52" s="126"/>
      <c r="S52" s="126"/>
      <c r="T52" s="126"/>
      <c r="U52" s="126"/>
      <c r="V52" s="126"/>
      <c r="W52" s="126"/>
      <c r="X52" s="126"/>
      <c r="Y52" s="127"/>
      <c r="AA52" s="128"/>
      <c r="AB52" s="126"/>
      <c r="AC52" s="126"/>
      <c r="AD52" s="126"/>
      <c r="AE52" s="126"/>
      <c r="AF52" s="126"/>
      <c r="AG52" s="126"/>
      <c r="AH52" s="126"/>
      <c r="AI52" s="126"/>
      <c r="AJ52" s="126"/>
      <c r="AK52" s="126"/>
      <c r="AL52" s="126"/>
      <c r="AM52" s="127"/>
      <c r="AO52" s="128"/>
      <c r="AP52" s="126"/>
      <c r="AQ52" s="126"/>
      <c r="AR52" s="126"/>
      <c r="AS52" s="126"/>
      <c r="AT52" s="126"/>
      <c r="AU52" s="126"/>
      <c r="AV52" s="126"/>
      <c r="AW52" s="126"/>
      <c r="AX52" s="126"/>
      <c r="AY52" s="126"/>
      <c r="AZ52" s="126"/>
      <c r="BA52" s="127"/>
      <c r="BC52" s="128"/>
      <c r="BD52" s="126"/>
      <c r="BE52" s="126"/>
      <c r="BF52" s="126"/>
      <c r="BG52" s="126"/>
      <c r="BH52" s="126"/>
      <c r="BI52" s="126"/>
      <c r="BJ52" s="126"/>
      <c r="BK52" s="126"/>
      <c r="BL52" s="126"/>
      <c r="BM52" s="126"/>
      <c r="BN52" s="126"/>
      <c r="BO52" s="127"/>
    </row>
    <row r="53" spans="1:67" ht="12.75" thickBot="1">
      <c r="A53" s="384"/>
      <c r="B53" s="131">
        <v>100</v>
      </c>
      <c r="C53" s="17">
        <v>33.799999999999997</v>
      </c>
      <c r="D53" s="137">
        <v>3600</v>
      </c>
      <c r="E53" s="138">
        <v>24.9</v>
      </c>
      <c r="F53" s="139">
        <v>6.9166666666666668E-2</v>
      </c>
      <c r="G53" s="138">
        <v>379.77528089887636</v>
      </c>
      <c r="H53" s="137">
        <v>28.999999999999996</v>
      </c>
      <c r="I53" s="138">
        <v>486.33093525179845</v>
      </c>
      <c r="J53" s="137">
        <v>704.16666666666663</v>
      </c>
      <c r="M53" s="140"/>
      <c r="N53" s="141"/>
      <c r="O53" s="141"/>
      <c r="P53" s="141"/>
      <c r="Q53" s="141"/>
      <c r="R53" s="141"/>
      <c r="S53" s="141"/>
      <c r="T53" s="141"/>
      <c r="U53" s="141"/>
      <c r="V53" s="141"/>
      <c r="W53" s="141"/>
      <c r="X53" s="141"/>
      <c r="Y53" s="142"/>
      <c r="AA53" s="140"/>
      <c r="AB53" s="141"/>
      <c r="AC53" s="141"/>
      <c r="AD53" s="141"/>
      <c r="AE53" s="141"/>
      <c r="AF53" s="141"/>
      <c r="AG53" s="141"/>
      <c r="AH53" s="141"/>
      <c r="AI53" s="141"/>
      <c r="AJ53" s="141"/>
      <c r="AK53" s="141"/>
      <c r="AL53" s="141"/>
      <c r="AM53" s="142"/>
      <c r="AO53" s="140"/>
      <c r="AP53" s="141"/>
      <c r="AQ53" s="141"/>
      <c r="AR53" s="141"/>
      <c r="AS53" s="141"/>
      <c r="AT53" s="141"/>
      <c r="AU53" s="141"/>
      <c r="AV53" s="141"/>
      <c r="AW53" s="141"/>
      <c r="AX53" s="141"/>
      <c r="AY53" s="141"/>
      <c r="AZ53" s="141"/>
      <c r="BA53" s="142"/>
      <c r="BC53" s="140"/>
      <c r="BD53" s="141"/>
      <c r="BE53" s="141"/>
      <c r="BF53" s="141"/>
      <c r="BG53" s="141"/>
      <c r="BH53" s="141"/>
      <c r="BI53" s="141"/>
      <c r="BJ53" s="141"/>
      <c r="BK53" s="141"/>
      <c r="BL53" s="141"/>
      <c r="BM53" s="141"/>
      <c r="BN53" s="141"/>
      <c r="BO53" s="142"/>
    </row>
    <row r="54" spans="1:67" ht="12.75" thickBot="1">
      <c r="A54" s="384"/>
      <c r="B54" s="131">
        <v>200</v>
      </c>
      <c r="C54" s="17">
        <v>34.1</v>
      </c>
      <c r="D54" s="137">
        <v>7200</v>
      </c>
      <c r="E54" s="138">
        <v>19.600000000000001</v>
      </c>
      <c r="F54" s="139">
        <v>2.7222222222222221E-2</v>
      </c>
      <c r="G54" s="138">
        <v>470.34482758620692</v>
      </c>
      <c r="H54" s="137">
        <v>25.1</v>
      </c>
      <c r="I54" s="138">
        <v>505.18518518518522</v>
      </c>
      <c r="J54" s="137">
        <v>757.77777777777783</v>
      </c>
    </row>
    <row r="55" spans="1:67" ht="12.75" thickBot="1">
      <c r="A55" s="384"/>
      <c r="B55" s="131">
        <v>300</v>
      </c>
      <c r="C55" s="17">
        <v>33.700000000000003</v>
      </c>
      <c r="D55" s="137">
        <v>7200</v>
      </c>
      <c r="E55" s="138">
        <v>15.600000000000001</v>
      </c>
      <c r="F55" s="139">
        <v>2.1666666666666667E-2</v>
      </c>
      <c r="G55" s="138">
        <v>558.56353591160223</v>
      </c>
      <c r="H55" s="137">
        <v>21.400000000000002</v>
      </c>
      <c r="I55" s="138">
        <v>594.70588235294122</v>
      </c>
      <c r="J55" s="137">
        <v>821.95121951219505</v>
      </c>
      <c r="AN55" s="98" t="s">
        <v>187</v>
      </c>
    </row>
    <row r="56" spans="1:67" ht="12.75" thickBot="1">
      <c r="A56" s="383" t="s">
        <v>7</v>
      </c>
      <c r="B56" s="129">
        <v>10</v>
      </c>
      <c r="C56" s="18">
        <v>34.299999999999997</v>
      </c>
      <c r="D56" s="136">
        <v>299.99999972060323</v>
      </c>
      <c r="E56" s="136">
        <v>31.949999999999996</v>
      </c>
      <c r="F56" s="130">
        <v>1.0650000009918583</v>
      </c>
      <c r="G56" s="136">
        <v>145.95744680851061</v>
      </c>
      <c r="H56" s="136">
        <v>32.799999999999997</v>
      </c>
      <c r="I56" s="136">
        <v>171.5</v>
      </c>
      <c r="J56" s="136">
        <v>228.66666666666663</v>
      </c>
    </row>
    <row r="57" spans="1:67" ht="12.75" thickBot="1">
      <c r="A57" s="383"/>
      <c r="B57" s="129">
        <v>20</v>
      </c>
      <c r="C57" s="18">
        <v>34.099999999999994</v>
      </c>
      <c r="D57" s="136">
        <v>299.99999972060323</v>
      </c>
      <c r="E57" s="136">
        <v>25.999999999999993</v>
      </c>
      <c r="F57" s="130">
        <v>0.86666666747381271</v>
      </c>
      <c r="G57" s="136">
        <v>84.197530864197518</v>
      </c>
      <c r="H57" s="136">
        <v>32.1</v>
      </c>
      <c r="I57" s="136">
        <v>194.85714285714283</v>
      </c>
      <c r="J57" s="136">
        <v>340.99999999999994</v>
      </c>
      <c r="M57" s="379" t="s">
        <v>23</v>
      </c>
      <c r="N57" s="380"/>
      <c r="O57" s="122"/>
      <c r="P57" s="122"/>
      <c r="Q57" s="122"/>
      <c r="R57" s="122"/>
      <c r="S57" s="122"/>
      <c r="T57" s="122"/>
      <c r="U57" s="122"/>
      <c r="V57" s="122"/>
      <c r="W57" s="122"/>
      <c r="X57" s="122"/>
      <c r="Y57" s="123"/>
      <c r="AA57" s="379" t="s">
        <v>11</v>
      </c>
      <c r="AB57" s="380"/>
      <c r="AC57" s="122"/>
      <c r="AD57" s="122"/>
      <c r="AE57" s="122"/>
      <c r="AF57" s="122"/>
      <c r="AG57" s="122"/>
      <c r="AH57" s="122"/>
      <c r="AI57" s="122"/>
      <c r="AJ57" s="122"/>
      <c r="AK57" s="122"/>
      <c r="AL57" s="122"/>
      <c r="AM57" s="123"/>
      <c r="AO57" s="379" t="s">
        <v>20</v>
      </c>
      <c r="AP57" s="380"/>
      <c r="AQ57" s="122"/>
      <c r="AR57" s="122"/>
      <c r="AS57" s="122"/>
      <c r="AT57" s="122"/>
      <c r="AU57" s="122"/>
      <c r="AV57" s="122"/>
      <c r="AW57" s="122"/>
      <c r="AX57" s="122"/>
      <c r="AY57" s="122"/>
      <c r="AZ57" s="122"/>
      <c r="BA57" s="123"/>
      <c r="BC57" s="379" t="s">
        <v>222</v>
      </c>
      <c r="BD57" s="380"/>
      <c r="BE57" s="122"/>
      <c r="BF57" s="122"/>
      <c r="BG57" s="122"/>
      <c r="BH57" s="122"/>
      <c r="BI57" s="122"/>
      <c r="BJ57" s="122"/>
      <c r="BK57" s="122"/>
      <c r="BL57" s="122"/>
      <c r="BM57" s="122"/>
      <c r="BN57" s="122"/>
      <c r="BO57" s="123"/>
    </row>
    <row r="58" spans="1:67" ht="12.75" thickBot="1">
      <c r="A58" s="383"/>
      <c r="B58" s="129">
        <v>50</v>
      </c>
      <c r="C58" s="18">
        <v>34</v>
      </c>
      <c r="D58" s="136">
        <v>1800.0000002095476</v>
      </c>
      <c r="E58" s="136">
        <v>22.1</v>
      </c>
      <c r="F58" s="130">
        <v>0.12277777776348456</v>
      </c>
      <c r="G58" s="136">
        <v>142.85714285714289</v>
      </c>
      <c r="H58" s="136">
        <v>29.6</v>
      </c>
      <c r="I58" s="136">
        <v>217.94871794871801</v>
      </c>
      <c r="J58" s="136">
        <v>386.36363636363649</v>
      </c>
      <c r="M58" s="381"/>
      <c r="N58" s="382"/>
      <c r="O58" s="126"/>
      <c r="P58" s="126"/>
      <c r="Q58" s="126"/>
      <c r="R58" s="126"/>
      <c r="S58" s="126"/>
      <c r="T58" s="126"/>
      <c r="U58" s="126"/>
      <c r="V58" s="126"/>
      <c r="W58" s="126"/>
      <c r="X58" s="126"/>
      <c r="Y58" s="127"/>
      <c r="AA58" s="381"/>
      <c r="AB58" s="382"/>
      <c r="AC58" s="126"/>
      <c r="AD58" s="126"/>
      <c r="AE58" s="126"/>
      <c r="AF58" s="126"/>
      <c r="AG58" s="126"/>
      <c r="AH58" s="126"/>
      <c r="AI58" s="126"/>
      <c r="AJ58" s="126"/>
      <c r="AK58" s="126"/>
      <c r="AL58" s="126"/>
      <c r="AM58" s="127"/>
      <c r="AO58" s="381"/>
      <c r="AP58" s="382"/>
      <c r="AQ58" s="126"/>
      <c r="AR58" s="126"/>
      <c r="AS58" s="126"/>
      <c r="AT58" s="126"/>
      <c r="AU58" s="126"/>
      <c r="AV58" s="126"/>
      <c r="AW58" s="126"/>
      <c r="AX58" s="126"/>
      <c r="AY58" s="126"/>
      <c r="AZ58" s="126"/>
      <c r="BA58" s="127"/>
      <c r="BC58" s="381"/>
      <c r="BD58" s="382"/>
      <c r="BE58" s="126"/>
      <c r="BF58" s="126"/>
      <c r="BG58" s="126"/>
      <c r="BH58" s="126"/>
      <c r="BI58" s="126"/>
      <c r="BJ58" s="126"/>
      <c r="BK58" s="126"/>
      <c r="BL58" s="126"/>
      <c r="BM58" s="126"/>
      <c r="BN58" s="126"/>
      <c r="BO58" s="127"/>
    </row>
    <row r="59" spans="1:67" ht="12.75" thickBot="1">
      <c r="A59" s="383"/>
      <c r="B59" s="129">
        <v>100</v>
      </c>
      <c r="C59" s="18">
        <v>34.200000000000003</v>
      </c>
      <c r="D59" s="136">
        <v>7200.0000002095476</v>
      </c>
      <c r="E59" s="136">
        <v>18.200000000000003</v>
      </c>
      <c r="F59" s="130">
        <v>2.5277777777042102E-2</v>
      </c>
      <c r="G59" s="136">
        <v>213.75000000000003</v>
      </c>
      <c r="H59" s="136">
        <v>25.450000000000003</v>
      </c>
      <c r="I59" s="136">
        <v>240.8450704225352</v>
      </c>
      <c r="J59" s="136">
        <v>390.85714285714289</v>
      </c>
      <c r="M59" s="128"/>
      <c r="N59" s="126"/>
      <c r="O59" s="126"/>
      <c r="P59" s="126"/>
      <c r="Q59" s="126"/>
      <c r="R59" s="126"/>
      <c r="S59" s="126"/>
      <c r="T59" s="126"/>
      <c r="U59" s="126"/>
      <c r="V59" s="126"/>
      <c r="W59" s="126"/>
      <c r="X59" s="126"/>
      <c r="Y59" s="127"/>
      <c r="AA59" s="128"/>
      <c r="AB59" s="126"/>
      <c r="AC59" s="126"/>
      <c r="AD59" s="126"/>
      <c r="AE59" s="126"/>
      <c r="AF59" s="126"/>
      <c r="AG59" s="126"/>
      <c r="AH59" s="126"/>
      <c r="AI59" s="126"/>
      <c r="AJ59" s="126"/>
      <c r="AK59" s="126"/>
      <c r="AL59" s="126"/>
      <c r="AM59" s="127"/>
      <c r="AO59" s="128"/>
      <c r="AP59" s="126"/>
      <c r="AQ59" s="126"/>
      <c r="AR59" s="126"/>
      <c r="AS59" s="126"/>
      <c r="AT59" s="126"/>
      <c r="AU59" s="126"/>
      <c r="AV59" s="126"/>
      <c r="AW59" s="126"/>
      <c r="AX59" s="126"/>
      <c r="AY59" s="126"/>
      <c r="AZ59" s="126"/>
      <c r="BA59" s="127"/>
      <c r="BC59" s="128"/>
      <c r="BD59" s="126"/>
      <c r="BE59" s="126"/>
      <c r="BF59" s="126"/>
      <c r="BG59" s="126"/>
      <c r="BH59" s="126"/>
      <c r="BI59" s="126"/>
      <c r="BJ59" s="126"/>
      <c r="BK59" s="126"/>
      <c r="BL59" s="126"/>
      <c r="BM59" s="126"/>
      <c r="BN59" s="126"/>
      <c r="BO59" s="127"/>
    </row>
    <row r="60" spans="1:67" ht="12.75" thickBot="1">
      <c r="A60" s="383"/>
      <c r="B60" s="129">
        <v>200</v>
      </c>
      <c r="C60" s="18">
        <v>34.700000000000003</v>
      </c>
      <c r="D60" s="136">
        <v>7200.0000002095476</v>
      </c>
      <c r="E60" s="136">
        <v>10.600000000000001</v>
      </c>
      <c r="F60" s="130">
        <v>1.4722222221793752E-2</v>
      </c>
      <c r="G60" s="136">
        <v>287.96680497925308</v>
      </c>
      <c r="H60" s="136">
        <v>19.000000000000004</v>
      </c>
      <c r="I60" s="136">
        <v>300.43290043290045</v>
      </c>
      <c r="J60" s="136">
        <v>442.03821656050957</v>
      </c>
      <c r="M60" s="128"/>
      <c r="N60" s="126"/>
      <c r="O60" s="126"/>
      <c r="P60" s="126"/>
      <c r="Q60" s="126"/>
      <c r="R60" s="126"/>
      <c r="S60" s="126"/>
      <c r="T60" s="126"/>
      <c r="U60" s="126"/>
      <c r="V60" s="126"/>
      <c r="W60" s="126"/>
      <c r="X60" s="126"/>
      <c r="Y60" s="127"/>
      <c r="AA60" s="128"/>
      <c r="AB60" s="126"/>
      <c r="AC60" s="126"/>
      <c r="AD60" s="126"/>
      <c r="AE60" s="126"/>
      <c r="AF60" s="126"/>
      <c r="AG60" s="126"/>
      <c r="AH60" s="126"/>
      <c r="AI60" s="126"/>
      <c r="AJ60" s="126"/>
      <c r="AK60" s="126"/>
      <c r="AL60" s="126"/>
      <c r="AM60" s="127"/>
      <c r="AO60" s="128"/>
      <c r="AP60" s="126"/>
      <c r="AQ60" s="126"/>
      <c r="AR60" s="126"/>
      <c r="AS60" s="126"/>
      <c r="AT60" s="126"/>
      <c r="AU60" s="126"/>
      <c r="AV60" s="126"/>
      <c r="AW60" s="126"/>
      <c r="AX60" s="126"/>
      <c r="AY60" s="126"/>
      <c r="AZ60" s="126"/>
      <c r="BA60" s="127"/>
      <c r="BC60" s="128"/>
      <c r="BD60" s="126"/>
      <c r="BE60" s="126"/>
      <c r="BF60" s="126"/>
      <c r="BG60" s="126"/>
      <c r="BH60" s="126"/>
      <c r="BI60" s="126"/>
      <c r="BJ60" s="126"/>
      <c r="BK60" s="126"/>
      <c r="BL60" s="126"/>
      <c r="BM60" s="126"/>
      <c r="BN60" s="126"/>
      <c r="BO60" s="127"/>
    </row>
    <row r="61" spans="1:67" ht="12.75" thickBot="1">
      <c r="A61" s="383"/>
      <c r="B61" s="129">
        <v>300</v>
      </c>
      <c r="C61" s="18">
        <v>33.700000000000003</v>
      </c>
      <c r="D61" s="143" t="s">
        <v>32</v>
      </c>
      <c r="E61" s="143" t="s">
        <v>32</v>
      </c>
      <c r="F61" s="144" t="s">
        <v>32</v>
      </c>
      <c r="G61" s="143" t="s">
        <v>32</v>
      </c>
      <c r="H61" s="136">
        <v>4.4000000000000021</v>
      </c>
      <c r="I61" s="136">
        <v>301.79104477611941</v>
      </c>
      <c r="J61" s="136">
        <v>338.12709030100336</v>
      </c>
      <c r="M61" s="128"/>
      <c r="N61" s="126"/>
      <c r="O61" s="126"/>
      <c r="P61" s="126"/>
      <c r="Q61" s="126"/>
      <c r="R61" s="126"/>
      <c r="S61" s="126"/>
      <c r="T61" s="126"/>
      <c r="U61" s="126"/>
      <c r="V61" s="126"/>
      <c r="W61" s="126"/>
      <c r="X61" s="126"/>
      <c r="Y61" s="127"/>
      <c r="AA61" s="128"/>
      <c r="AB61" s="126"/>
      <c r="AC61" s="126"/>
      <c r="AD61" s="126"/>
      <c r="AE61" s="126"/>
      <c r="AF61" s="126"/>
      <c r="AG61" s="126"/>
      <c r="AH61" s="126"/>
      <c r="AI61" s="126"/>
      <c r="AJ61" s="126"/>
      <c r="AK61" s="126"/>
      <c r="AL61" s="126"/>
      <c r="AM61" s="127"/>
      <c r="AO61" s="128"/>
      <c r="AP61" s="126"/>
      <c r="AQ61" s="126"/>
      <c r="AR61" s="126"/>
      <c r="AS61" s="126"/>
      <c r="AT61" s="126"/>
      <c r="AU61" s="126"/>
      <c r="AV61" s="126"/>
      <c r="AW61" s="126"/>
      <c r="AX61" s="126"/>
      <c r="AY61" s="126"/>
      <c r="AZ61" s="126"/>
      <c r="BA61" s="127"/>
      <c r="BC61" s="128"/>
      <c r="BD61" s="126"/>
      <c r="BE61" s="126"/>
      <c r="BF61" s="126"/>
      <c r="BG61" s="126"/>
      <c r="BH61" s="126"/>
      <c r="BI61" s="126"/>
      <c r="BJ61" s="126"/>
      <c r="BK61" s="126"/>
      <c r="BL61" s="126"/>
      <c r="BM61" s="126"/>
      <c r="BN61" s="126"/>
      <c r="BO61" s="127"/>
    </row>
    <row r="62" spans="1:67" ht="12.75" thickBot="1">
      <c r="A62" s="384" t="s">
        <v>12</v>
      </c>
      <c r="B62" s="131">
        <v>10</v>
      </c>
      <c r="C62" s="17">
        <v>33.9</v>
      </c>
      <c r="D62" s="137">
        <v>600.00000006984919</v>
      </c>
      <c r="E62" s="17">
        <v>29.4</v>
      </c>
      <c r="F62" s="145">
        <v>0.48999999994295651</v>
      </c>
      <c r="G62" s="138">
        <v>75.333333333333329</v>
      </c>
      <c r="H62" s="138">
        <v>32.949999999999996</v>
      </c>
      <c r="I62" s="138">
        <v>172.9591836734694</v>
      </c>
      <c r="J62" s="138">
        <v>356.84210526315786</v>
      </c>
      <c r="M62" s="128"/>
      <c r="N62" s="126"/>
      <c r="O62" s="126"/>
      <c r="P62" s="126"/>
      <c r="Q62" s="126"/>
      <c r="R62" s="126"/>
      <c r="S62" s="126"/>
      <c r="T62" s="126"/>
      <c r="U62" s="126"/>
      <c r="V62" s="126"/>
      <c r="W62" s="126"/>
      <c r="X62" s="126"/>
      <c r="Y62" s="127"/>
      <c r="AA62" s="128"/>
      <c r="AB62" s="126"/>
      <c r="AC62" s="126"/>
      <c r="AD62" s="126"/>
      <c r="AE62" s="126"/>
      <c r="AF62" s="126"/>
      <c r="AG62" s="126"/>
      <c r="AH62" s="126"/>
      <c r="AI62" s="126"/>
      <c r="AJ62" s="126"/>
      <c r="AK62" s="126"/>
      <c r="AL62" s="126"/>
      <c r="AM62" s="127"/>
      <c r="AO62" s="128"/>
      <c r="AP62" s="126"/>
      <c r="AQ62" s="126"/>
      <c r="AR62" s="126"/>
      <c r="AS62" s="126"/>
      <c r="AT62" s="126"/>
      <c r="AU62" s="126"/>
      <c r="AV62" s="126"/>
      <c r="AW62" s="126"/>
      <c r="AX62" s="126"/>
      <c r="AY62" s="126"/>
      <c r="AZ62" s="126"/>
      <c r="BA62" s="127"/>
      <c r="BC62" s="128"/>
      <c r="BD62" s="126"/>
      <c r="BE62" s="126"/>
      <c r="BF62" s="126"/>
      <c r="BG62" s="126"/>
      <c r="BH62" s="126"/>
      <c r="BI62" s="126"/>
      <c r="BJ62" s="126"/>
      <c r="BK62" s="126"/>
      <c r="BL62" s="126"/>
      <c r="BM62" s="126"/>
      <c r="BN62" s="126"/>
      <c r="BO62" s="127"/>
    </row>
    <row r="63" spans="1:67" ht="12.75" thickBot="1">
      <c r="A63" s="384"/>
      <c r="B63" s="131">
        <v>20</v>
      </c>
      <c r="C63" s="17">
        <v>34.099999999999994</v>
      </c>
      <c r="D63" s="131">
        <v>959.99999998603016</v>
      </c>
      <c r="E63" s="17">
        <v>24.499999999999993</v>
      </c>
      <c r="F63" s="145">
        <v>0.25520833333704707</v>
      </c>
      <c r="G63" s="138">
        <v>71.041666666666643</v>
      </c>
      <c r="H63" s="138">
        <v>32.049999999999997</v>
      </c>
      <c r="I63" s="138">
        <v>170.49999999999997</v>
      </c>
      <c r="J63" s="138">
        <v>332.68292682926869</v>
      </c>
      <c r="M63" s="128"/>
      <c r="N63" s="126"/>
      <c r="O63" s="126"/>
      <c r="P63" s="126"/>
      <c r="Q63" s="126"/>
      <c r="R63" s="126"/>
      <c r="S63" s="126"/>
      <c r="T63" s="126"/>
      <c r="U63" s="126"/>
      <c r="V63" s="126"/>
      <c r="W63" s="126"/>
      <c r="X63" s="126"/>
      <c r="Y63" s="127"/>
      <c r="AA63" s="128"/>
      <c r="AB63" s="126"/>
      <c r="AC63" s="126"/>
      <c r="AD63" s="126"/>
      <c r="AE63" s="126"/>
      <c r="AF63" s="126"/>
      <c r="AG63" s="126"/>
      <c r="AH63" s="126"/>
      <c r="AI63" s="126"/>
      <c r="AJ63" s="126"/>
      <c r="AK63" s="126"/>
      <c r="AL63" s="126"/>
      <c r="AM63" s="127"/>
      <c r="AO63" s="128"/>
      <c r="AP63" s="126"/>
      <c r="AQ63" s="126"/>
      <c r="AR63" s="126"/>
      <c r="AS63" s="126"/>
      <c r="AT63" s="126"/>
      <c r="AU63" s="126"/>
      <c r="AV63" s="126"/>
      <c r="AW63" s="126"/>
      <c r="AX63" s="126"/>
      <c r="AY63" s="126"/>
      <c r="AZ63" s="126"/>
      <c r="BA63" s="127"/>
      <c r="BC63" s="128"/>
      <c r="BD63" s="126"/>
      <c r="BE63" s="126"/>
      <c r="BF63" s="126"/>
      <c r="BG63" s="126"/>
      <c r="BH63" s="126"/>
      <c r="BI63" s="126"/>
      <c r="BJ63" s="126"/>
      <c r="BK63" s="126"/>
      <c r="BL63" s="126"/>
      <c r="BM63" s="126"/>
      <c r="BN63" s="126"/>
      <c r="BO63" s="127"/>
    </row>
    <row r="64" spans="1:67" ht="12.75" thickBot="1">
      <c r="A64" s="384"/>
      <c r="B64" s="131">
        <v>50</v>
      </c>
      <c r="C64" s="17">
        <v>33.900000000000006</v>
      </c>
      <c r="D64" s="131">
        <v>3551.9999998854473</v>
      </c>
      <c r="E64" s="17">
        <v>20.000000000000007</v>
      </c>
      <c r="F64" s="145">
        <v>5.6306306308122209E-2</v>
      </c>
      <c r="G64" s="138">
        <v>121.9424460431655</v>
      </c>
      <c r="H64" s="138">
        <v>29.350000000000009</v>
      </c>
      <c r="I64" s="138">
        <v>178.42105263157896</v>
      </c>
      <c r="J64" s="138">
        <v>372.52747252747281</v>
      </c>
      <c r="M64" s="128"/>
      <c r="N64" s="126"/>
      <c r="O64" s="126"/>
      <c r="P64" s="126"/>
      <c r="Q64" s="126"/>
      <c r="R64" s="126"/>
      <c r="S64" s="126"/>
      <c r="T64" s="126"/>
      <c r="U64" s="126"/>
      <c r="V64" s="126"/>
      <c r="W64" s="126"/>
      <c r="X64" s="126"/>
      <c r="Y64" s="127"/>
      <c r="AA64" s="128"/>
      <c r="AB64" s="126"/>
      <c r="AC64" s="126"/>
      <c r="AD64" s="126"/>
      <c r="AE64" s="126"/>
      <c r="AF64" s="126"/>
      <c r="AG64" s="126"/>
      <c r="AH64" s="126"/>
      <c r="AI64" s="126"/>
      <c r="AJ64" s="126"/>
      <c r="AK64" s="126"/>
      <c r="AL64" s="126"/>
      <c r="AM64" s="127"/>
      <c r="AO64" s="128"/>
      <c r="AP64" s="126"/>
      <c r="AQ64" s="126"/>
      <c r="AR64" s="126"/>
      <c r="AS64" s="126"/>
      <c r="AT64" s="126"/>
      <c r="AU64" s="126"/>
      <c r="AV64" s="126"/>
      <c r="AW64" s="126"/>
      <c r="AX64" s="126"/>
      <c r="AY64" s="126"/>
      <c r="AZ64" s="126"/>
      <c r="BA64" s="127"/>
      <c r="BC64" s="128"/>
      <c r="BD64" s="126"/>
      <c r="BE64" s="126"/>
      <c r="BF64" s="126"/>
      <c r="BG64" s="126"/>
      <c r="BH64" s="126"/>
      <c r="BI64" s="126"/>
      <c r="BJ64" s="126"/>
      <c r="BK64" s="126"/>
      <c r="BL64" s="126"/>
      <c r="BM64" s="126"/>
      <c r="BN64" s="126"/>
      <c r="BO64" s="127"/>
    </row>
    <row r="65" spans="1:67" ht="12.75" thickBot="1">
      <c r="A65" s="384"/>
      <c r="B65" s="131">
        <v>100</v>
      </c>
      <c r="C65" s="17">
        <v>34.4</v>
      </c>
      <c r="D65" s="131">
        <v>3599.9999997904524</v>
      </c>
      <c r="E65" s="17">
        <v>14.599999999999998</v>
      </c>
      <c r="F65" s="145">
        <v>4.0555555557916192E-2</v>
      </c>
      <c r="G65" s="138">
        <v>173.73737373737373</v>
      </c>
      <c r="H65" s="138">
        <v>25.799999999999997</v>
      </c>
      <c r="I65" s="138">
        <v>223.37662337662337</v>
      </c>
      <c r="J65" s="138">
        <v>400</v>
      </c>
      <c r="M65" s="128"/>
      <c r="N65" s="126"/>
      <c r="O65" s="126"/>
      <c r="P65" s="126"/>
      <c r="Q65" s="126"/>
      <c r="R65" s="126"/>
      <c r="S65" s="126"/>
      <c r="T65" s="126"/>
      <c r="U65" s="126"/>
      <c r="V65" s="126"/>
      <c r="W65" s="126"/>
      <c r="X65" s="126"/>
      <c r="Y65" s="127"/>
      <c r="AA65" s="128"/>
      <c r="AB65" s="126"/>
      <c r="AC65" s="126"/>
      <c r="AD65" s="126"/>
      <c r="AE65" s="126"/>
      <c r="AF65" s="126"/>
      <c r="AG65" s="126"/>
      <c r="AH65" s="126"/>
      <c r="AI65" s="126"/>
      <c r="AJ65" s="126"/>
      <c r="AK65" s="126"/>
      <c r="AL65" s="126"/>
      <c r="AM65" s="127"/>
      <c r="AO65" s="128"/>
      <c r="AP65" s="126"/>
      <c r="AQ65" s="126"/>
      <c r="AR65" s="126"/>
      <c r="AS65" s="126"/>
      <c r="AT65" s="126"/>
      <c r="AU65" s="126"/>
      <c r="AV65" s="126"/>
      <c r="AW65" s="126"/>
      <c r="AX65" s="126"/>
      <c r="AY65" s="126"/>
      <c r="AZ65" s="126"/>
      <c r="BA65" s="127"/>
      <c r="BC65" s="128"/>
      <c r="BD65" s="126"/>
      <c r="BE65" s="126"/>
      <c r="BF65" s="126"/>
      <c r="BG65" s="126"/>
      <c r="BH65" s="126"/>
      <c r="BI65" s="126"/>
      <c r="BJ65" s="126"/>
      <c r="BK65" s="126"/>
      <c r="BL65" s="126"/>
      <c r="BM65" s="126"/>
      <c r="BN65" s="126"/>
      <c r="BO65" s="127"/>
    </row>
    <row r="66" spans="1:67" ht="12.75" thickBot="1">
      <c r="A66" s="384"/>
      <c r="B66" s="131">
        <v>200</v>
      </c>
      <c r="C66" s="17">
        <v>33.9</v>
      </c>
      <c r="D66" s="131"/>
      <c r="E66" s="17"/>
      <c r="F66" s="17"/>
      <c r="G66" s="17"/>
      <c r="H66" s="138">
        <v>16.899999999999999</v>
      </c>
      <c r="I66" s="138">
        <v>232.19178082191783</v>
      </c>
      <c r="J66" s="138">
        <v>398.8235294117647</v>
      </c>
      <c r="M66" s="128"/>
      <c r="N66" s="126"/>
      <c r="O66" s="126"/>
      <c r="P66" s="126"/>
      <c r="Q66" s="126"/>
      <c r="R66" s="126"/>
      <c r="S66" s="126"/>
      <c r="T66" s="126"/>
      <c r="U66" s="126"/>
      <c r="V66" s="126"/>
      <c r="W66" s="126"/>
      <c r="X66" s="126"/>
      <c r="Y66" s="127"/>
      <c r="AA66" s="128"/>
      <c r="AB66" s="126"/>
      <c r="AC66" s="126"/>
      <c r="AD66" s="126"/>
      <c r="AE66" s="126"/>
      <c r="AF66" s="126"/>
      <c r="AG66" s="126"/>
      <c r="AH66" s="126"/>
      <c r="AI66" s="126"/>
      <c r="AJ66" s="126"/>
      <c r="AK66" s="126"/>
      <c r="AL66" s="126"/>
      <c r="AM66" s="127"/>
      <c r="AO66" s="128"/>
      <c r="AP66" s="126"/>
      <c r="AQ66" s="126"/>
      <c r="AR66" s="126"/>
      <c r="AS66" s="126"/>
      <c r="AT66" s="126"/>
      <c r="AU66" s="126"/>
      <c r="AV66" s="126"/>
      <c r="AW66" s="126"/>
      <c r="AX66" s="126"/>
      <c r="AY66" s="126"/>
      <c r="AZ66" s="126"/>
      <c r="BA66" s="127"/>
      <c r="BC66" s="128"/>
      <c r="BD66" s="126"/>
      <c r="BE66" s="126"/>
      <c r="BF66" s="126"/>
      <c r="BG66" s="126"/>
      <c r="BH66" s="126"/>
      <c r="BI66" s="126"/>
      <c r="BJ66" s="126"/>
      <c r="BK66" s="126"/>
      <c r="BL66" s="126"/>
      <c r="BM66" s="126"/>
      <c r="BN66" s="126"/>
      <c r="BO66" s="127"/>
    </row>
    <row r="67" spans="1:67" ht="12.75" thickBot="1">
      <c r="A67" s="384"/>
      <c r="B67" s="131">
        <v>300</v>
      </c>
      <c r="C67" s="17">
        <v>33.9</v>
      </c>
      <c r="D67" s="131"/>
      <c r="E67" s="17"/>
      <c r="F67" s="17"/>
      <c r="G67" s="17"/>
      <c r="H67" s="138">
        <v>10</v>
      </c>
      <c r="I67" s="138">
        <v>316.82242990654208</v>
      </c>
      <c r="J67" s="138">
        <v>425.52301255230122</v>
      </c>
      <c r="M67" s="128"/>
      <c r="N67" s="126"/>
      <c r="O67" s="126"/>
      <c r="P67" s="126"/>
      <c r="Q67" s="126"/>
      <c r="R67" s="126"/>
      <c r="S67" s="126"/>
      <c r="T67" s="126"/>
      <c r="U67" s="126"/>
      <c r="V67" s="126"/>
      <c r="W67" s="126"/>
      <c r="X67" s="126"/>
      <c r="Y67" s="127"/>
      <c r="AA67" s="128"/>
      <c r="AB67" s="126"/>
      <c r="AC67" s="126"/>
      <c r="AD67" s="126"/>
      <c r="AE67" s="126"/>
      <c r="AF67" s="126"/>
      <c r="AG67" s="126"/>
      <c r="AH67" s="126"/>
      <c r="AI67" s="126"/>
      <c r="AJ67" s="126"/>
      <c r="AK67" s="126"/>
      <c r="AL67" s="126"/>
      <c r="AM67" s="127"/>
      <c r="AO67" s="128"/>
      <c r="AP67" s="126"/>
      <c r="AQ67" s="126"/>
      <c r="AR67" s="126"/>
      <c r="AS67" s="126"/>
      <c r="AT67" s="126"/>
      <c r="AU67" s="126"/>
      <c r="AV67" s="126"/>
      <c r="AW67" s="126"/>
      <c r="AX67" s="126"/>
      <c r="AY67" s="126"/>
      <c r="AZ67" s="126"/>
      <c r="BA67" s="127"/>
      <c r="BC67" s="128"/>
      <c r="BD67" s="126"/>
      <c r="BE67" s="126"/>
      <c r="BF67" s="126"/>
      <c r="BG67" s="126"/>
      <c r="BH67" s="126"/>
      <c r="BI67" s="126"/>
      <c r="BJ67" s="126"/>
      <c r="BK67" s="126"/>
      <c r="BL67" s="126"/>
      <c r="BM67" s="126"/>
      <c r="BN67" s="126"/>
      <c r="BO67" s="127"/>
    </row>
    <row r="68" spans="1:67" ht="12.75" thickBot="1">
      <c r="A68" s="383" t="s">
        <v>222</v>
      </c>
      <c r="B68" s="129">
        <v>10</v>
      </c>
      <c r="C68" s="18">
        <v>34.299999999999997</v>
      </c>
      <c r="D68" s="135">
        <v>899.99999979045242</v>
      </c>
      <c r="E68" s="18">
        <v>33.299999999999997</v>
      </c>
      <c r="F68" s="146">
        <v>0.37000000008614736</v>
      </c>
      <c r="G68" s="136">
        <v>343</v>
      </c>
      <c r="H68" s="136">
        <v>33.5</v>
      </c>
      <c r="I68" s="136">
        <v>343</v>
      </c>
      <c r="J68" s="136">
        <v>428.74999999999994</v>
      </c>
      <c r="M68" s="128"/>
      <c r="N68" s="126"/>
      <c r="O68" s="126"/>
      <c r="P68" s="126"/>
      <c r="Q68" s="126"/>
      <c r="R68" s="126"/>
      <c r="S68" s="126"/>
      <c r="T68" s="126"/>
      <c r="U68" s="126"/>
      <c r="V68" s="126"/>
      <c r="W68" s="126"/>
      <c r="X68" s="126"/>
      <c r="Y68" s="127"/>
      <c r="AA68" s="128"/>
      <c r="AB68" s="126"/>
      <c r="AC68" s="126"/>
      <c r="AD68" s="126"/>
      <c r="AE68" s="126"/>
      <c r="AF68" s="126"/>
      <c r="AG68" s="126"/>
      <c r="AH68" s="126"/>
      <c r="AI68" s="126"/>
      <c r="AJ68" s="126"/>
      <c r="AK68" s="126"/>
      <c r="AL68" s="126"/>
      <c r="AM68" s="127"/>
      <c r="AO68" s="128"/>
      <c r="AP68" s="126"/>
      <c r="AQ68" s="126"/>
      <c r="AR68" s="126"/>
      <c r="AS68" s="126"/>
      <c r="AT68" s="126"/>
      <c r="AU68" s="126"/>
      <c r="AV68" s="126"/>
      <c r="AW68" s="126"/>
      <c r="AX68" s="126"/>
      <c r="AY68" s="126"/>
      <c r="AZ68" s="126"/>
      <c r="BA68" s="127"/>
      <c r="BC68" s="128"/>
      <c r="BD68" s="126"/>
      <c r="BE68" s="126"/>
      <c r="BF68" s="126"/>
      <c r="BG68" s="126"/>
      <c r="BH68" s="126"/>
      <c r="BI68" s="126"/>
      <c r="BJ68" s="126"/>
      <c r="BK68" s="126"/>
      <c r="BL68" s="126"/>
      <c r="BM68" s="126"/>
      <c r="BN68" s="126"/>
      <c r="BO68" s="127"/>
    </row>
    <row r="69" spans="1:67" ht="12.75" thickBot="1">
      <c r="A69" s="383"/>
      <c r="B69" s="129">
        <v>20</v>
      </c>
      <c r="C69" s="18">
        <v>34.4</v>
      </c>
      <c r="D69" s="135">
        <v>600.00000006984919</v>
      </c>
      <c r="E69" s="18">
        <v>32.199999999999996</v>
      </c>
      <c r="F69" s="146">
        <v>0.53666666660419038</v>
      </c>
      <c r="G69" s="136">
        <v>312.72727272727269</v>
      </c>
      <c r="H69" s="136">
        <v>32.65</v>
      </c>
      <c r="I69" s="136">
        <v>327.61904761904759</v>
      </c>
      <c r="J69" s="136">
        <v>393.14285714285711</v>
      </c>
      <c r="M69" s="128"/>
      <c r="N69" s="126"/>
      <c r="O69" s="126"/>
      <c r="P69" s="126"/>
      <c r="Q69" s="126"/>
      <c r="R69" s="126"/>
      <c r="S69" s="126"/>
      <c r="T69" s="126"/>
      <c r="U69" s="126"/>
      <c r="V69" s="126"/>
      <c r="W69" s="126"/>
      <c r="X69" s="126"/>
      <c r="Y69" s="127"/>
      <c r="AA69" s="128"/>
      <c r="AB69" s="126"/>
      <c r="AC69" s="126"/>
      <c r="AD69" s="126"/>
      <c r="AE69" s="126"/>
      <c r="AF69" s="126"/>
      <c r="AG69" s="126"/>
      <c r="AH69" s="126"/>
      <c r="AI69" s="126"/>
      <c r="AJ69" s="126"/>
      <c r="AK69" s="126"/>
      <c r="AL69" s="126"/>
      <c r="AM69" s="127"/>
      <c r="AO69" s="128"/>
      <c r="AP69" s="126"/>
      <c r="AQ69" s="126"/>
      <c r="AR69" s="126"/>
      <c r="AS69" s="126"/>
      <c r="AT69" s="126"/>
      <c r="AU69" s="126"/>
      <c r="AV69" s="126"/>
      <c r="AW69" s="126"/>
      <c r="AX69" s="126"/>
      <c r="AY69" s="126"/>
      <c r="AZ69" s="126"/>
      <c r="BA69" s="127"/>
      <c r="BC69" s="128"/>
      <c r="BD69" s="126"/>
      <c r="BE69" s="126"/>
      <c r="BF69" s="126"/>
      <c r="BG69" s="126"/>
      <c r="BH69" s="126"/>
      <c r="BI69" s="126"/>
      <c r="BJ69" s="126"/>
      <c r="BK69" s="126"/>
      <c r="BL69" s="126"/>
      <c r="BM69" s="126"/>
      <c r="BN69" s="126"/>
      <c r="BO69" s="127"/>
    </row>
    <row r="70" spans="1:67" ht="12.75" thickBot="1">
      <c r="A70" s="383"/>
      <c r="B70" s="129">
        <v>50</v>
      </c>
      <c r="C70" s="18">
        <v>34.4</v>
      </c>
      <c r="D70" s="135">
        <v>600.00000006984919</v>
      </c>
      <c r="E70" s="18">
        <v>26.4</v>
      </c>
      <c r="F70" s="146">
        <v>0.43999999994877725</v>
      </c>
      <c r="G70" s="136">
        <v>215</v>
      </c>
      <c r="H70" s="136">
        <v>30.849999999999998</v>
      </c>
      <c r="I70" s="136">
        <v>395.40229885057471</v>
      </c>
      <c r="J70" s="136">
        <v>484.50704225352109</v>
      </c>
      <c r="M70" s="128"/>
      <c r="N70" s="126"/>
      <c r="O70" s="126"/>
      <c r="P70" s="126"/>
      <c r="Q70" s="126"/>
      <c r="R70" s="126"/>
      <c r="S70" s="126"/>
      <c r="T70" s="126"/>
      <c r="U70" s="126"/>
      <c r="V70" s="126"/>
      <c r="W70" s="126"/>
      <c r="X70" s="126"/>
      <c r="Y70" s="127"/>
      <c r="AA70" s="128"/>
      <c r="AB70" s="126"/>
      <c r="AC70" s="126"/>
      <c r="AD70" s="126"/>
      <c r="AE70" s="126"/>
      <c r="AF70" s="126"/>
      <c r="AG70" s="126"/>
      <c r="AH70" s="126"/>
      <c r="AI70" s="126"/>
      <c r="AJ70" s="126"/>
      <c r="AK70" s="126"/>
      <c r="AL70" s="126"/>
      <c r="AM70" s="127"/>
      <c r="AO70" s="128"/>
      <c r="AP70" s="126"/>
      <c r="AQ70" s="126"/>
      <c r="AR70" s="126"/>
      <c r="AS70" s="126"/>
      <c r="AT70" s="126"/>
      <c r="AU70" s="126"/>
      <c r="AV70" s="126"/>
      <c r="AW70" s="126"/>
      <c r="AX70" s="126"/>
      <c r="AY70" s="126"/>
      <c r="AZ70" s="126"/>
      <c r="BA70" s="127"/>
      <c r="BC70" s="128"/>
      <c r="BD70" s="126"/>
      <c r="BE70" s="126"/>
      <c r="BF70" s="126"/>
      <c r="BG70" s="126"/>
      <c r="BH70" s="126"/>
      <c r="BI70" s="126"/>
      <c r="BJ70" s="126"/>
      <c r="BK70" s="126"/>
      <c r="BL70" s="126"/>
      <c r="BM70" s="126"/>
      <c r="BN70" s="126"/>
      <c r="BO70" s="127"/>
    </row>
    <row r="71" spans="1:67" ht="12.75" thickBot="1">
      <c r="A71" s="383"/>
      <c r="B71" s="129">
        <v>100</v>
      </c>
      <c r="C71" s="18">
        <v>34.1</v>
      </c>
      <c r="D71" s="135">
        <v>1800</v>
      </c>
      <c r="E71" s="18">
        <v>21.8</v>
      </c>
      <c r="F71" s="146">
        <v>0.12111111111111111</v>
      </c>
      <c r="G71" s="136">
        <v>277.23577235772359</v>
      </c>
      <c r="H71" s="136">
        <v>27.5</v>
      </c>
      <c r="I71" s="136">
        <v>403.5502958579882</v>
      </c>
      <c r="J71" s="136">
        <v>516.66666666666674</v>
      </c>
      <c r="M71" s="128"/>
      <c r="N71" s="126"/>
      <c r="O71" s="126"/>
      <c r="P71" s="126"/>
      <c r="Q71" s="126"/>
      <c r="R71" s="126"/>
      <c r="S71" s="126"/>
      <c r="T71" s="126"/>
      <c r="U71" s="126"/>
      <c r="V71" s="126"/>
      <c r="W71" s="126"/>
      <c r="X71" s="126"/>
      <c r="Y71" s="127"/>
      <c r="AA71" s="128"/>
      <c r="AB71" s="126"/>
      <c r="AC71" s="126"/>
      <c r="AD71" s="126"/>
      <c r="AE71" s="126"/>
      <c r="AF71" s="126"/>
      <c r="AG71" s="126"/>
      <c r="AH71" s="126"/>
      <c r="AI71" s="126"/>
      <c r="AJ71" s="126"/>
      <c r="AK71" s="126"/>
      <c r="AL71" s="126"/>
      <c r="AM71" s="127"/>
      <c r="AO71" s="128"/>
      <c r="AP71" s="126"/>
      <c r="AQ71" s="126"/>
      <c r="AR71" s="126"/>
      <c r="AS71" s="126"/>
      <c r="AT71" s="126"/>
      <c r="AU71" s="126"/>
      <c r="AV71" s="126"/>
      <c r="AW71" s="126"/>
      <c r="AX71" s="126"/>
      <c r="AY71" s="126"/>
      <c r="AZ71" s="126"/>
      <c r="BA71" s="127"/>
      <c r="BC71" s="128"/>
      <c r="BD71" s="126"/>
      <c r="BE71" s="126"/>
      <c r="BF71" s="126"/>
      <c r="BG71" s="126"/>
      <c r="BH71" s="126"/>
      <c r="BI71" s="126"/>
      <c r="BJ71" s="126"/>
      <c r="BK71" s="126"/>
      <c r="BL71" s="126"/>
      <c r="BM71" s="126"/>
      <c r="BN71" s="126"/>
      <c r="BO71" s="127"/>
    </row>
    <row r="72" spans="1:67" ht="12.75" thickBot="1">
      <c r="A72" s="383"/>
      <c r="B72" s="129">
        <v>200</v>
      </c>
      <c r="C72" s="18">
        <v>34.200000000000003</v>
      </c>
      <c r="D72" s="135">
        <v>3600</v>
      </c>
      <c r="E72" s="18">
        <v>15.600000000000001</v>
      </c>
      <c r="F72" s="146">
        <v>4.3333333333333335E-2</v>
      </c>
      <c r="G72" s="136">
        <v>367.74193548387098</v>
      </c>
      <c r="H72" s="136">
        <v>22.6</v>
      </c>
      <c r="I72" s="136">
        <v>442.71844660194182</v>
      </c>
      <c r="J72" s="136">
        <v>589.65517241379314</v>
      </c>
      <c r="M72" s="128"/>
      <c r="N72" s="126"/>
      <c r="O72" s="126"/>
      <c r="P72" s="126"/>
      <c r="Q72" s="126"/>
      <c r="R72" s="126"/>
      <c r="S72" s="126"/>
      <c r="T72" s="126"/>
      <c r="U72" s="126"/>
      <c r="V72" s="126"/>
      <c r="W72" s="126"/>
      <c r="X72" s="126"/>
      <c r="Y72" s="127"/>
      <c r="AA72" s="128"/>
      <c r="AB72" s="126"/>
      <c r="AC72" s="126"/>
      <c r="AD72" s="126"/>
      <c r="AE72" s="126"/>
      <c r="AF72" s="126"/>
      <c r="AG72" s="126"/>
      <c r="AH72" s="126"/>
      <c r="AI72" s="126"/>
      <c r="AJ72" s="126"/>
      <c r="AK72" s="126"/>
      <c r="AL72" s="126"/>
      <c r="AM72" s="127"/>
      <c r="AO72" s="128"/>
      <c r="AP72" s="126"/>
      <c r="AQ72" s="126"/>
      <c r="AR72" s="126"/>
      <c r="AS72" s="126"/>
      <c r="AT72" s="126"/>
      <c r="AU72" s="126"/>
      <c r="AV72" s="126"/>
      <c r="AW72" s="126"/>
      <c r="AX72" s="126"/>
      <c r="AY72" s="126"/>
      <c r="AZ72" s="126"/>
      <c r="BA72" s="127"/>
      <c r="BC72" s="128"/>
      <c r="BD72" s="126"/>
      <c r="BE72" s="126"/>
      <c r="BF72" s="126"/>
      <c r="BG72" s="126"/>
      <c r="BH72" s="126"/>
      <c r="BI72" s="126"/>
      <c r="BJ72" s="126"/>
      <c r="BK72" s="126"/>
      <c r="BL72" s="126"/>
      <c r="BM72" s="126"/>
      <c r="BN72" s="126"/>
      <c r="BO72" s="127"/>
    </row>
    <row r="73" spans="1:67" ht="12.75" thickBot="1">
      <c r="A73" s="383"/>
      <c r="B73" s="129">
        <v>300</v>
      </c>
      <c r="C73" s="18">
        <v>34.9</v>
      </c>
      <c r="D73" s="129"/>
      <c r="E73" s="18"/>
      <c r="F73" s="18"/>
      <c r="G73" s="18"/>
      <c r="H73" s="136">
        <v>18.299999999999997</v>
      </c>
      <c r="I73" s="136">
        <v>313.47305389221555</v>
      </c>
      <c r="J73" s="136">
        <v>630.72289156626505</v>
      </c>
      <c r="M73" s="128"/>
      <c r="N73" s="126"/>
      <c r="O73" s="126"/>
      <c r="P73" s="126"/>
      <c r="Q73" s="126"/>
      <c r="R73" s="126"/>
      <c r="S73" s="126"/>
      <c r="T73" s="126"/>
      <c r="U73" s="126"/>
      <c r="V73" s="126"/>
      <c r="W73" s="126"/>
      <c r="X73" s="126"/>
      <c r="Y73" s="127"/>
      <c r="AA73" s="128"/>
      <c r="AB73" s="126"/>
      <c r="AC73" s="126"/>
      <c r="AD73" s="126"/>
      <c r="AE73" s="126"/>
      <c r="AF73" s="126"/>
      <c r="AG73" s="126"/>
      <c r="AH73" s="126"/>
      <c r="AI73" s="126"/>
      <c r="AJ73" s="126"/>
      <c r="AK73" s="126"/>
      <c r="AL73" s="126"/>
      <c r="AM73" s="127"/>
      <c r="AO73" s="128"/>
      <c r="AP73" s="126"/>
      <c r="AQ73" s="126"/>
      <c r="AR73" s="126"/>
      <c r="AS73" s="126"/>
      <c r="AT73" s="126"/>
      <c r="AU73" s="126"/>
      <c r="AV73" s="126"/>
      <c r="AW73" s="126"/>
      <c r="AX73" s="126"/>
      <c r="AY73" s="126"/>
      <c r="AZ73" s="126"/>
      <c r="BA73" s="127"/>
      <c r="BC73" s="128"/>
      <c r="BD73" s="126"/>
      <c r="BE73" s="126"/>
      <c r="BF73" s="126"/>
      <c r="BG73" s="126"/>
      <c r="BH73" s="126"/>
      <c r="BI73" s="126"/>
      <c r="BJ73" s="126"/>
      <c r="BK73" s="126"/>
      <c r="BL73" s="126"/>
      <c r="BM73" s="126"/>
      <c r="BN73" s="126"/>
      <c r="BO73" s="127"/>
    </row>
    <row r="74" spans="1:67" ht="12.75" thickBot="1">
      <c r="A74" s="384" t="s">
        <v>218</v>
      </c>
      <c r="B74" s="131">
        <v>10</v>
      </c>
      <c r="C74" s="17">
        <v>34.299999999999997</v>
      </c>
      <c r="D74" s="131">
        <v>300</v>
      </c>
      <c r="E74" s="17">
        <v>33.299999999999997</v>
      </c>
      <c r="F74" s="145">
        <v>1.1100000000000001</v>
      </c>
      <c r="G74" s="138">
        <v>343</v>
      </c>
      <c r="H74" s="138">
        <v>33.699999999999996</v>
      </c>
      <c r="I74" s="138">
        <v>490</v>
      </c>
      <c r="J74" s="138">
        <v>571.66666666666663</v>
      </c>
      <c r="M74" s="128"/>
      <c r="N74" s="126"/>
      <c r="O74" s="126"/>
      <c r="P74" s="126"/>
      <c r="Q74" s="126"/>
      <c r="R74" s="126"/>
      <c r="S74" s="126"/>
      <c r="T74" s="126"/>
      <c r="U74" s="126"/>
      <c r="V74" s="126"/>
      <c r="W74" s="126"/>
      <c r="X74" s="126"/>
      <c r="Y74" s="127"/>
      <c r="AA74" s="128"/>
      <c r="AB74" s="126"/>
      <c r="AC74" s="126"/>
      <c r="AD74" s="126"/>
      <c r="AE74" s="126"/>
      <c r="AF74" s="126"/>
      <c r="AG74" s="126"/>
      <c r="AH74" s="126"/>
      <c r="AI74" s="126"/>
      <c r="AJ74" s="126"/>
      <c r="AK74" s="126"/>
      <c r="AL74" s="126"/>
      <c r="AM74" s="127"/>
      <c r="AO74" s="128"/>
      <c r="AP74" s="126"/>
      <c r="AQ74" s="126"/>
      <c r="AR74" s="126"/>
      <c r="AS74" s="126"/>
      <c r="AT74" s="126"/>
      <c r="AU74" s="126"/>
      <c r="AV74" s="126"/>
      <c r="AW74" s="126"/>
      <c r="AX74" s="126"/>
      <c r="AY74" s="126"/>
      <c r="AZ74" s="126"/>
      <c r="BA74" s="127"/>
      <c r="BC74" s="128"/>
      <c r="BD74" s="126"/>
      <c r="BE74" s="126"/>
      <c r="BF74" s="126"/>
      <c r="BG74" s="126"/>
      <c r="BH74" s="126"/>
      <c r="BI74" s="126"/>
      <c r="BJ74" s="126"/>
      <c r="BK74" s="126"/>
      <c r="BL74" s="126"/>
      <c r="BM74" s="126"/>
      <c r="BN74" s="126"/>
      <c r="BO74" s="127"/>
    </row>
    <row r="75" spans="1:67" ht="12.75" thickBot="1">
      <c r="A75" s="384"/>
      <c r="B75" s="131">
        <v>20</v>
      </c>
      <c r="C75" s="17">
        <v>34.299999999999997</v>
      </c>
      <c r="D75" s="131">
        <v>300</v>
      </c>
      <c r="E75" s="17">
        <v>31.699999999999996</v>
      </c>
      <c r="F75" s="145">
        <v>1.0566666666666664</v>
      </c>
      <c r="G75" s="138">
        <v>263.84615384615381</v>
      </c>
      <c r="H75" s="138">
        <v>32.9</v>
      </c>
      <c r="I75" s="138">
        <v>415.75757575757575</v>
      </c>
      <c r="J75" s="138">
        <v>490</v>
      </c>
      <c r="M75" s="128"/>
      <c r="N75" s="126"/>
      <c r="O75" s="126"/>
      <c r="P75" s="126"/>
      <c r="Q75" s="126"/>
      <c r="R75" s="126"/>
      <c r="S75" s="126"/>
      <c r="T75" s="126"/>
      <c r="U75" s="126"/>
      <c r="V75" s="126"/>
      <c r="W75" s="126"/>
      <c r="X75" s="126"/>
      <c r="Y75" s="127"/>
      <c r="AA75" s="128"/>
      <c r="AB75" s="126"/>
      <c r="AC75" s="126"/>
      <c r="AD75" s="126"/>
      <c r="AE75" s="126"/>
      <c r="AF75" s="126"/>
      <c r="AG75" s="126"/>
      <c r="AH75" s="126"/>
      <c r="AI75" s="126"/>
      <c r="AJ75" s="126"/>
      <c r="AK75" s="126"/>
      <c r="AL75" s="126"/>
      <c r="AM75" s="127"/>
      <c r="AO75" s="128"/>
      <c r="AP75" s="126"/>
      <c r="AQ75" s="126"/>
      <c r="AR75" s="126"/>
      <c r="AS75" s="126"/>
      <c r="AT75" s="126"/>
      <c r="AU75" s="126"/>
      <c r="AV75" s="126"/>
      <c r="AW75" s="126"/>
      <c r="AX75" s="126"/>
      <c r="AY75" s="126"/>
      <c r="AZ75" s="126"/>
      <c r="BA75" s="127"/>
      <c r="BC75" s="128"/>
      <c r="BD75" s="126"/>
      <c r="BE75" s="126"/>
      <c r="BF75" s="126"/>
      <c r="BG75" s="126"/>
      <c r="BH75" s="126"/>
      <c r="BI75" s="126"/>
      <c r="BJ75" s="126"/>
      <c r="BK75" s="126"/>
      <c r="BL75" s="126"/>
      <c r="BM75" s="126"/>
      <c r="BN75" s="126"/>
      <c r="BO75" s="127"/>
    </row>
    <row r="76" spans="1:67" ht="12.75" thickBot="1">
      <c r="A76" s="384"/>
      <c r="B76" s="131">
        <v>50</v>
      </c>
      <c r="C76" s="17">
        <v>34</v>
      </c>
      <c r="D76" s="131">
        <v>600</v>
      </c>
      <c r="E76" s="17">
        <v>25.9</v>
      </c>
      <c r="F76" s="145">
        <v>0.43166666666666664</v>
      </c>
      <c r="G76" s="138">
        <v>209.87654320987653</v>
      </c>
      <c r="H76" s="138">
        <v>31</v>
      </c>
      <c r="I76" s="138">
        <v>459.45945945945948</v>
      </c>
      <c r="J76" s="138">
        <v>566.66666666666674</v>
      </c>
      <c r="M76" s="128"/>
      <c r="N76" s="126"/>
      <c r="O76" s="126"/>
      <c r="P76" s="126"/>
      <c r="Q76" s="126"/>
      <c r="R76" s="126"/>
      <c r="S76" s="126"/>
      <c r="T76" s="126"/>
      <c r="U76" s="126"/>
      <c r="V76" s="126"/>
      <c r="W76" s="126"/>
      <c r="X76" s="126"/>
      <c r="Y76" s="127"/>
      <c r="AA76" s="128"/>
      <c r="AB76" s="126"/>
      <c r="AC76" s="126"/>
      <c r="AD76" s="126"/>
      <c r="AE76" s="126"/>
      <c r="AF76" s="126"/>
      <c r="AG76" s="126"/>
      <c r="AH76" s="126"/>
      <c r="AI76" s="126"/>
      <c r="AJ76" s="126"/>
      <c r="AK76" s="126"/>
      <c r="AL76" s="126"/>
      <c r="AM76" s="127"/>
      <c r="AO76" s="128"/>
      <c r="AP76" s="126"/>
      <c r="AQ76" s="126"/>
      <c r="AR76" s="126"/>
      <c r="AS76" s="126"/>
      <c r="AT76" s="126"/>
      <c r="AU76" s="126"/>
      <c r="AV76" s="126"/>
      <c r="AW76" s="126"/>
      <c r="AX76" s="126"/>
      <c r="AY76" s="126"/>
      <c r="AZ76" s="126"/>
      <c r="BA76" s="127"/>
      <c r="BC76" s="128"/>
      <c r="BD76" s="126"/>
      <c r="BE76" s="126"/>
      <c r="BF76" s="126"/>
      <c r="BG76" s="126"/>
      <c r="BH76" s="126"/>
      <c r="BI76" s="126"/>
      <c r="BJ76" s="126"/>
      <c r="BK76" s="126"/>
      <c r="BL76" s="126"/>
      <c r="BM76" s="126"/>
      <c r="BN76" s="126"/>
      <c r="BO76" s="127"/>
    </row>
    <row r="77" spans="1:67" ht="12.75" thickBot="1">
      <c r="A77" s="384"/>
      <c r="B77" s="131">
        <v>100</v>
      </c>
      <c r="C77" s="17">
        <v>33.799999999999997</v>
      </c>
      <c r="D77" s="131">
        <v>1800</v>
      </c>
      <c r="E77" s="17">
        <v>21.65</v>
      </c>
      <c r="F77" s="145">
        <v>0.12027777777777778</v>
      </c>
      <c r="G77" s="138">
        <v>278.18930041152259</v>
      </c>
      <c r="H77" s="138">
        <v>27.799999999999997</v>
      </c>
      <c r="I77" s="138">
        <v>422.49999999999994</v>
      </c>
      <c r="J77" s="138">
        <v>563.33333333333326</v>
      </c>
      <c r="M77" s="128"/>
      <c r="N77" s="126"/>
      <c r="O77" s="126"/>
      <c r="P77" s="126"/>
      <c r="Q77" s="126"/>
      <c r="R77" s="126"/>
      <c r="S77" s="126"/>
      <c r="T77" s="126"/>
      <c r="U77" s="126"/>
      <c r="V77" s="126"/>
      <c r="W77" s="126"/>
      <c r="X77" s="126"/>
      <c r="Y77" s="127"/>
      <c r="AA77" s="128"/>
      <c r="AB77" s="126"/>
      <c r="AC77" s="126"/>
      <c r="AD77" s="126"/>
      <c r="AE77" s="126"/>
      <c r="AF77" s="126"/>
      <c r="AG77" s="126"/>
      <c r="AH77" s="126"/>
      <c r="AI77" s="126"/>
      <c r="AJ77" s="126"/>
      <c r="AK77" s="126"/>
      <c r="AL77" s="126"/>
      <c r="AM77" s="127"/>
      <c r="AO77" s="128"/>
      <c r="AP77" s="126"/>
      <c r="AQ77" s="126"/>
      <c r="AR77" s="126"/>
      <c r="AS77" s="126"/>
      <c r="AT77" s="126"/>
      <c r="AU77" s="126"/>
      <c r="AV77" s="126"/>
      <c r="AW77" s="126"/>
      <c r="AX77" s="126"/>
      <c r="AY77" s="126"/>
      <c r="AZ77" s="126"/>
      <c r="BA77" s="127"/>
      <c r="BC77" s="128"/>
      <c r="BD77" s="126"/>
      <c r="BE77" s="126"/>
      <c r="BF77" s="126"/>
      <c r="BG77" s="126"/>
      <c r="BH77" s="126"/>
      <c r="BI77" s="126"/>
      <c r="BJ77" s="126"/>
      <c r="BK77" s="126"/>
      <c r="BL77" s="126"/>
      <c r="BM77" s="126"/>
      <c r="BN77" s="126"/>
      <c r="BO77" s="127"/>
    </row>
    <row r="78" spans="1:67" ht="12.75" thickBot="1">
      <c r="A78" s="384"/>
      <c r="B78" s="131">
        <v>200</v>
      </c>
      <c r="C78" s="17">
        <v>34.4</v>
      </c>
      <c r="D78" s="131">
        <v>3600</v>
      </c>
      <c r="E78" s="17">
        <v>14.549999999999997</v>
      </c>
      <c r="F78" s="145">
        <v>4.0416666666666656E-2</v>
      </c>
      <c r="G78" s="138">
        <v>346.59949622166243</v>
      </c>
      <c r="H78" s="138">
        <v>22.799999999999997</v>
      </c>
      <c r="I78" s="138">
        <v>431.34796238244519</v>
      </c>
      <c r="J78" s="138">
        <v>593.10344827586209</v>
      </c>
      <c r="M78" s="128"/>
      <c r="N78" s="126"/>
      <c r="O78" s="126"/>
      <c r="P78" s="126"/>
      <c r="Q78" s="126"/>
      <c r="R78" s="126"/>
      <c r="S78" s="126"/>
      <c r="T78" s="126"/>
      <c r="U78" s="126"/>
      <c r="V78" s="126"/>
      <c r="W78" s="126"/>
      <c r="X78" s="126"/>
      <c r="Y78" s="127"/>
      <c r="AA78" s="128"/>
      <c r="AB78" s="126"/>
      <c r="AC78" s="126"/>
      <c r="AD78" s="126"/>
      <c r="AE78" s="126"/>
      <c r="AF78" s="126"/>
      <c r="AG78" s="126"/>
      <c r="AH78" s="126"/>
      <c r="AI78" s="126"/>
      <c r="AJ78" s="126"/>
      <c r="AK78" s="126"/>
      <c r="AL78" s="126"/>
      <c r="AM78" s="127"/>
      <c r="AO78" s="128"/>
      <c r="AP78" s="126"/>
      <c r="AQ78" s="126"/>
      <c r="AR78" s="126"/>
      <c r="AS78" s="126"/>
      <c r="AT78" s="126"/>
      <c r="AU78" s="126"/>
      <c r="AV78" s="126"/>
      <c r="AW78" s="126"/>
      <c r="AX78" s="126"/>
      <c r="AY78" s="126"/>
      <c r="AZ78" s="126"/>
      <c r="BA78" s="127"/>
      <c r="BC78" s="128"/>
      <c r="BD78" s="126"/>
      <c r="BE78" s="126"/>
      <c r="BF78" s="126"/>
      <c r="BG78" s="126"/>
      <c r="BH78" s="126"/>
      <c r="BI78" s="126"/>
      <c r="BJ78" s="126"/>
      <c r="BK78" s="126"/>
      <c r="BL78" s="126"/>
      <c r="BM78" s="126"/>
      <c r="BN78" s="126"/>
      <c r="BO78" s="127"/>
    </row>
    <row r="79" spans="1:67" ht="12.75" thickBot="1">
      <c r="A79" s="384"/>
      <c r="B79" s="131">
        <v>300</v>
      </c>
      <c r="C79" s="17">
        <v>34</v>
      </c>
      <c r="D79" s="131">
        <v>171240</v>
      </c>
      <c r="E79" s="17">
        <v>14.7</v>
      </c>
      <c r="F79" s="145">
        <v>8.5844428871758932E-4</v>
      </c>
      <c r="G79" s="138">
        <v>528.49740932642487</v>
      </c>
      <c r="H79" s="138">
        <v>17.5</v>
      </c>
      <c r="I79" s="138">
        <v>311.92660550458714</v>
      </c>
      <c r="J79" s="138">
        <v>618.18181818181813</v>
      </c>
      <c r="M79" s="128"/>
      <c r="N79" s="126"/>
      <c r="O79" s="126"/>
      <c r="P79" s="126"/>
      <c r="Q79" s="126"/>
      <c r="R79" s="126"/>
      <c r="S79" s="126"/>
      <c r="T79" s="126"/>
      <c r="U79" s="126"/>
      <c r="V79" s="126"/>
      <c r="W79" s="126"/>
      <c r="X79" s="126"/>
      <c r="Y79" s="127"/>
      <c r="AA79" s="128"/>
      <c r="AB79" s="126"/>
      <c r="AC79" s="126"/>
      <c r="AD79" s="126"/>
      <c r="AE79" s="126"/>
      <c r="AF79" s="126"/>
      <c r="AG79" s="126"/>
      <c r="AH79" s="126"/>
      <c r="AI79" s="126"/>
      <c r="AJ79" s="126"/>
      <c r="AK79" s="126"/>
      <c r="AL79" s="126"/>
      <c r="AM79" s="127"/>
      <c r="AO79" s="128"/>
      <c r="AP79" s="126"/>
      <c r="AQ79" s="126"/>
      <c r="AR79" s="126"/>
      <c r="AS79" s="126"/>
      <c r="AT79" s="126"/>
      <c r="AU79" s="126"/>
      <c r="AV79" s="126"/>
      <c r="AW79" s="126"/>
      <c r="AX79" s="126"/>
      <c r="AY79" s="126"/>
      <c r="AZ79" s="126"/>
      <c r="BA79" s="127"/>
      <c r="BC79" s="128"/>
      <c r="BD79" s="126"/>
      <c r="BE79" s="126"/>
      <c r="BF79" s="126"/>
      <c r="BG79" s="126"/>
      <c r="BH79" s="126"/>
      <c r="BI79" s="126"/>
      <c r="BJ79" s="126"/>
      <c r="BK79" s="126"/>
      <c r="BL79" s="126"/>
      <c r="BM79" s="126"/>
      <c r="BN79" s="126"/>
      <c r="BO79" s="127"/>
    </row>
    <row r="80" spans="1:67" ht="12.75" thickBot="1">
      <c r="A80" s="383" t="s">
        <v>223</v>
      </c>
      <c r="B80" s="129">
        <v>10</v>
      </c>
      <c r="C80" s="18">
        <v>34.299999999999997</v>
      </c>
      <c r="D80" s="136">
        <v>600</v>
      </c>
      <c r="E80" s="136">
        <v>32</v>
      </c>
      <c r="F80" s="130">
        <v>0.53333333333333333</v>
      </c>
      <c r="G80" s="136">
        <v>155.45454545454544</v>
      </c>
      <c r="H80" s="136">
        <v>33.1</v>
      </c>
      <c r="I80" s="136">
        <v>235.86206896551727</v>
      </c>
      <c r="J80" s="136">
        <v>310.90909090909088</v>
      </c>
      <c r="M80" s="128"/>
      <c r="N80" s="126"/>
      <c r="O80" s="126"/>
      <c r="P80" s="126"/>
      <c r="Q80" s="126"/>
      <c r="R80" s="126"/>
      <c r="S80" s="126"/>
      <c r="T80" s="126"/>
      <c r="U80" s="126"/>
      <c r="V80" s="126"/>
      <c r="W80" s="126"/>
      <c r="X80" s="126"/>
      <c r="Y80" s="127"/>
      <c r="AA80" s="128"/>
      <c r="AB80" s="126"/>
      <c r="AC80" s="126"/>
      <c r="AD80" s="126"/>
      <c r="AE80" s="126"/>
      <c r="AF80" s="126"/>
      <c r="AG80" s="126"/>
      <c r="AH80" s="126"/>
      <c r="AI80" s="126"/>
      <c r="AJ80" s="126"/>
      <c r="AK80" s="126"/>
      <c r="AL80" s="126"/>
      <c r="AM80" s="127"/>
      <c r="AO80" s="128"/>
      <c r="AP80" s="126"/>
      <c r="AQ80" s="126"/>
      <c r="AR80" s="126"/>
      <c r="AS80" s="126"/>
      <c r="AT80" s="126"/>
      <c r="AU80" s="126"/>
      <c r="AV80" s="126"/>
      <c r="AW80" s="126"/>
      <c r="AX80" s="126"/>
      <c r="AY80" s="126"/>
      <c r="AZ80" s="126"/>
      <c r="BA80" s="127"/>
      <c r="BC80" s="128"/>
      <c r="BD80" s="126"/>
      <c r="BE80" s="126"/>
      <c r="BF80" s="126"/>
      <c r="BG80" s="126"/>
      <c r="BH80" s="126"/>
      <c r="BI80" s="126"/>
      <c r="BJ80" s="126"/>
      <c r="BK80" s="126"/>
      <c r="BL80" s="126"/>
      <c r="BM80" s="126"/>
      <c r="BN80" s="126"/>
      <c r="BO80" s="127"/>
    </row>
    <row r="81" spans="1:67" ht="12.75" thickBot="1">
      <c r="A81" s="383"/>
      <c r="B81" s="129">
        <v>20</v>
      </c>
      <c r="C81" s="18">
        <v>34.299999999999997</v>
      </c>
      <c r="D81" s="136">
        <v>600</v>
      </c>
      <c r="E81" s="136">
        <v>27.800000000000004</v>
      </c>
      <c r="F81" s="130">
        <v>0.46333333333333343</v>
      </c>
      <c r="G81" s="136">
        <v>106.875</v>
      </c>
      <c r="H81" s="136">
        <v>32.1</v>
      </c>
      <c r="I81" s="136">
        <v>235.86206896551727</v>
      </c>
      <c r="J81" s="136">
        <v>325.71428571428567</v>
      </c>
      <c r="M81" s="128"/>
      <c r="N81" s="126"/>
      <c r="O81" s="126"/>
      <c r="P81" s="126"/>
      <c r="Q81" s="126"/>
      <c r="R81" s="126"/>
      <c r="S81" s="126"/>
      <c r="T81" s="126"/>
      <c r="U81" s="126"/>
      <c r="V81" s="126"/>
      <c r="W81" s="126"/>
      <c r="X81" s="126"/>
      <c r="Y81" s="127"/>
      <c r="AA81" s="128"/>
      <c r="AB81" s="126"/>
      <c r="AC81" s="126"/>
      <c r="AD81" s="126"/>
      <c r="AE81" s="126"/>
      <c r="AF81" s="126"/>
      <c r="AG81" s="126"/>
      <c r="AH81" s="126"/>
      <c r="AI81" s="126"/>
      <c r="AJ81" s="126"/>
      <c r="AK81" s="126"/>
      <c r="AL81" s="126"/>
      <c r="AM81" s="127"/>
      <c r="AO81" s="128"/>
      <c r="AP81" s="126"/>
      <c r="AQ81" s="126"/>
      <c r="AR81" s="126"/>
      <c r="AS81" s="126"/>
      <c r="AT81" s="126"/>
      <c r="AU81" s="126"/>
      <c r="AV81" s="126"/>
      <c r="AW81" s="126"/>
      <c r="AX81" s="126"/>
      <c r="AY81" s="126"/>
      <c r="AZ81" s="126"/>
      <c r="BA81" s="127"/>
      <c r="BC81" s="128"/>
      <c r="BD81" s="126"/>
      <c r="BE81" s="126"/>
      <c r="BF81" s="126"/>
      <c r="BG81" s="126"/>
      <c r="BH81" s="126"/>
      <c r="BI81" s="126"/>
      <c r="BJ81" s="126"/>
      <c r="BK81" s="126"/>
      <c r="BL81" s="126"/>
      <c r="BM81" s="126"/>
      <c r="BN81" s="126"/>
      <c r="BO81" s="127"/>
    </row>
    <row r="82" spans="1:67" ht="12.75" thickBot="1">
      <c r="A82" s="383"/>
      <c r="B82" s="129">
        <v>50</v>
      </c>
      <c r="C82" s="18">
        <v>34</v>
      </c>
      <c r="D82" s="136">
        <v>1800</v>
      </c>
      <c r="E82" s="136">
        <v>21.299999999999997</v>
      </c>
      <c r="F82" s="130">
        <v>0.11833333333333332</v>
      </c>
      <c r="G82" s="136">
        <v>131.29770992366412</v>
      </c>
      <c r="H82" s="136">
        <v>30.2</v>
      </c>
      <c r="I82" s="136">
        <v>237.24137931034483</v>
      </c>
      <c r="J82" s="136">
        <v>409.52380952380952</v>
      </c>
      <c r="M82" s="128"/>
      <c r="N82" s="126"/>
      <c r="O82" s="126"/>
      <c r="P82" s="126"/>
      <c r="Q82" s="126"/>
      <c r="R82" s="126"/>
      <c r="S82" s="126"/>
      <c r="T82" s="126"/>
      <c r="U82" s="126"/>
      <c r="V82" s="126"/>
      <c r="W82" s="126"/>
      <c r="X82" s="126"/>
      <c r="Y82" s="127"/>
      <c r="AA82" s="128"/>
      <c r="AB82" s="126"/>
      <c r="AC82" s="126"/>
      <c r="AD82" s="126"/>
      <c r="AE82" s="126"/>
      <c r="AF82" s="126"/>
      <c r="AG82" s="126"/>
      <c r="AH82" s="126"/>
      <c r="AI82" s="126"/>
      <c r="AJ82" s="126"/>
      <c r="AK82" s="126"/>
      <c r="AL82" s="126"/>
      <c r="AM82" s="127"/>
      <c r="AO82" s="128"/>
      <c r="AP82" s="126"/>
      <c r="AQ82" s="126"/>
      <c r="AR82" s="126"/>
      <c r="AS82" s="126"/>
      <c r="AT82" s="126"/>
      <c r="AU82" s="126"/>
      <c r="AV82" s="126"/>
      <c r="AW82" s="126"/>
      <c r="AX82" s="126"/>
      <c r="AY82" s="126"/>
      <c r="AZ82" s="126"/>
      <c r="BA82" s="127"/>
      <c r="BC82" s="128"/>
      <c r="BD82" s="126"/>
      <c r="BE82" s="126"/>
      <c r="BF82" s="126"/>
      <c r="BG82" s="126"/>
      <c r="BH82" s="126"/>
      <c r="BI82" s="126"/>
      <c r="BJ82" s="126"/>
      <c r="BK82" s="126"/>
      <c r="BL82" s="126"/>
      <c r="BM82" s="126"/>
      <c r="BN82" s="126"/>
      <c r="BO82" s="127"/>
    </row>
    <row r="83" spans="1:67" ht="12.75" thickBot="1">
      <c r="A83" s="383"/>
      <c r="B83" s="129">
        <v>100</v>
      </c>
      <c r="C83" s="18">
        <v>33.799999999999997</v>
      </c>
      <c r="D83" s="136">
        <v>3600</v>
      </c>
      <c r="E83" s="136">
        <v>15.700000000000003</v>
      </c>
      <c r="F83" s="130">
        <v>4.3611111111111121E-2</v>
      </c>
      <c r="G83" s="136">
        <v>184.8648648648649</v>
      </c>
      <c r="H83" s="136">
        <v>26.550000000000004</v>
      </c>
      <c r="I83" s="136">
        <v>255.22388059701493</v>
      </c>
      <c r="J83" s="136">
        <v>447.05882352941177</v>
      </c>
      <c r="M83" s="128"/>
      <c r="N83" s="126"/>
      <c r="O83" s="126"/>
      <c r="P83" s="126"/>
      <c r="Q83" s="126"/>
      <c r="R83" s="126"/>
      <c r="S83" s="126"/>
      <c r="T83" s="126"/>
      <c r="U83" s="126"/>
      <c r="V83" s="126"/>
      <c r="W83" s="126"/>
      <c r="X83" s="126"/>
      <c r="Y83" s="127"/>
      <c r="AA83" s="128"/>
      <c r="AB83" s="126"/>
      <c r="AC83" s="126"/>
      <c r="AD83" s="126"/>
      <c r="AE83" s="126"/>
      <c r="AF83" s="126"/>
      <c r="AG83" s="126"/>
      <c r="AH83" s="126"/>
      <c r="AI83" s="126"/>
      <c r="AJ83" s="126"/>
      <c r="AK83" s="126"/>
      <c r="AL83" s="126"/>
      <c r="AM83" s="127"/>
      <c r="AO83" s="128"/>
      <c r="AP83" s="126"/>
      <c r="AQ83" s="126"/>
      <c r="AR83" s="126"/>
      <c r="AS83" s="126"/>
      <c r="AT83" s="126"/>
      <c r="AU83" s="126"/>
      <c r="AV83" s="126"/>
      <c r="AW83" s="126"/>
      <c r="AX83" s="126"/>
      <c r="AY83" s="126"/>
      <c r="AZ83" s="126"/>
      <c r="BA83" s="127"/>
      <c r="BC83" s="128"/>
      <c r="BD83" s="126"/>
      <c r="BE83" s="126"/>
      <c r="BF83" s="126"/>
      <c r="BG83" s="126"/>
      <c r="BH83" s="126"/>
      <c r="BI83" s="126"/>
      <c r="BJ83" s="126"/>
      <c r="BK83" s="126"/>
      <c r="BL83" s="126"/>
      <c r="BM83" s="126"/>
      <c r="BN83" s="126"/>
      <c r="BO83" s="127"/>
    </row>
    <row r="84" spans="1:67" ht="12.75" thickBot="1">
      <c r="A84" s="383"/>
      <c r="B84" s="129">
        <v>200</v>
      </c>
      <c r="C84" s="18">
        <v>34.4</v>
      </c>
      <c r="D84" s="136">
        <v>7200</v>
      </c>
      <c r="E84" s="136">
        <v>12.500000000000004</v>
      </c>
      <c r="F84" s="130">
        <v>1.7361111111111115E-2</v>
      </c>
      <c r="G84" s="136">
        <v>315.20737327188948</v>
      </c>
      <c r="H84" s="136">
        <v>20.800000000000004</v>
      </c>
      <c r="I84" s="136">
        <v>335.2941176470589</v>
      </c>
      <c r="J84" s="136">
        <v>510.44776119402985</v>
      </c>
      <c r="M84" s="128"/>
      <c r="N84" s="126"/>
      <c r="O84" s="126"/>
      <c r="P84" s="126"/>
      <c r="Q84" s="126"/>
      <c r="R84" s="126"/>
      <c r="S84" s="126"/>
      <c r="T84" s="126"/>
      <c r="U84" s="126"/>
      <c r="V84" s="126"/>
      <c r="W84" s="126"/>
      <c r="X84" s="126"/>
      <c r="Y84" s="127"/>
      <c r="AA84" s="128"/>
      <c r="AB84" s="126"/>
      <c r="AC84" s="126"/>
      <c r="AD84" s="126"/>
      <c r="AE84" s="126"/>
      <c r="AF84" s="126"/>
      <c r="AG84" s="126"/>
      <c r="AH84" s="126"/>
      <c r="AI84" s="126"/>
      <c r="AJ84" s="126"/>
      <c r="AK84" s="126"/>
      <c r="AL84" s="126"/>
      <c r="AM84" s="127"/>
      <c r="AO84" s="128"/>
      <c r="AP84" s="126"/>
      <c r="AQ84" s="126"/>
      <c r="AR84" s="126"/>
      <c r="AS84" s="126"/>
      <c r="AT84" s="126"/>
      <c r="AU84" s="126"/>
      <c r="AV84" s="126"/>
      <c r="AW84" s="126"/>
      <c r="AX84" s="126"/>
      <c r="AY84" s="126"/>
      <c r="AZ84" s="126"/>
      <c r="BA84" s="127"/>
      <c r="BC84" s="128"/>
      <c r="BD84" s="126"/>
      <c r="BE84" s="126"/>
      <c r="BF84" s="126"/>
      <c r="BG84" s="126"/>
      <c r="BH84" s="126"/>
      <c r="BI84" s="126"/>
      <c r="BJ84" s="126"/>
      <c r="BK84" s="126"/>
      <c r="BL84" s="126"/>
      <c r="BM84" s="126"/>
      <c r="BN84" s="126"/>
      <c r="BO84" s="127"/>
    </row>
    <row r="85" spans="1:67" ht="12.75" thickBot="1">
      <c r="A85" s="383"/>
      <c r="B85" s="129">
        <v>300</v>
      </c>
      <c r="C85" s="18">
        <v>34</v>
      </c>
      <c r="D85" s="143">
        <v>0</v>
      </c>
      <c r="E85" s="143">
        <v>0</v>
      </c>
      <c r="F85" s="144">
        <v>0</v>
      </c>
      <c r="G85" s="143">
        <v>0</v>
      </c>
      <c r="H85" s="136">
        <v>15.100000000000001</v>
      </c>
      <c r="I85" s="136">
        <v>306.17647058823536</v>
      </c>
      <c r="J85" s="136">
        <v>531.12244897959181</v>
      </c>
      <c r="M85" s="128"/>
      <c r="N85" s="126"/>
      <c r="O85" s="126"/>
      <c r="P85" s="126"/>
      <c r="Q85" s="126"/>
      <c r="R85" s="126"/>
      <c r="S85" s="126"/>
      <c r="T85" s="126"/>
      <c r="U85" s="126"/>
      <c r="V85" s="126"/>
      <c r="W85" s="126"/>
      <c r="X85" s="126"/>
      <c r="Y85" s="127"/>
      <c r="AA85" s="128"/>
      <c r="AB85" s="126"/>
      <c r="AC85" s="126"/>
      <c r="AD85" s="126"/>
      <c r="AE85" s="126"/>
      <c r="AF85" s="126"/>
      <c r="AG85" s="126"/>
      <c r="AH85" s="126"/>
      <c r="AI85" s="126"/>
      <c r="AJ85" s="126"/>
      <c r="AK85" s="126"/>
      <c r="AL85" s="126"/>
      <c r="AM85" s="127"/>
      <c r="AO85" s="128"/>
      <c r="AP85" s="126"/>
      <c r="AQ85" s="126"/>
      <c r="AR85" s="126"/>
      <c r="AS85" s="126"/>
      <c r="AT85" s="126"/>
      <c r="AU85" s="126"/>
      <c r="AV85" s="126"/>
      <c r="AW85" s="126"/>
      <c r="AX85" s="126"/>
      <c r="AY85" s="126"/>
      <c r="AZ85" s="126"/>
      <c r="BA85" s="127"/>
      <c r="BC85" s="128"/>
      <c r="BD85" s="126"/>
      <c r="BE85" s="126"/>
      <c r="BF85" s="126"/>
      <c r="BG85" s="126"/>
      <c r="BH85" s="126"/>
      <c r="BI85" s="126"/>
      <c r="BJ85" s="126"/>
      <c r="BK85" s="126"/>
      <c r="BL85" s="126"/>
      <c r="BM85" s="126"/>
      <c r="BN85" s="126"/>
      <c r="BO85" s="127"/>
    </row>
    <row r="86" spans="1:67" ht="12.75" thickBot="1">
      <c r="A86" s="384" t="s">
        <v>226</v>
      </c>
      <c r="B86" s="131">
        <v>10</v>
      </c>
      <c r="C86" s="17">
        <v>34.1</v>
      </c>
      <c r="D86" s="137">
        <v>600</v>
      </c>
      <c r="E86" s="17">
        <v>33.4</v>
      </c>
      <c r="F86" s="145">
        <v>0.55666666666666664</v>
      </c>
      <c r="G86" s="138">
        <v>487.14285714285722</v>
      </c>
      <c r="H86" s="138">
        <v>33.6</v>
      </c>
      <c r="I86" s="138">
        <v>487.14285714285722</v>
      </c>
      <c r="J86" s="138">
        <v>682</v>
      </c>
      <c r="M86" s="128"/>
      <c r="N86" s="126"/>
      <c r="O86" s="126"/>
      <c r="P86" s="126"/>
      <c r="Q86" s="126"/>
      <c r="R86" s="126"/>
      <c r="S86" s="126"/>
      <c r="T86" s="126"/>
      <c r="U86" s="126"/>
      <c r="V86" s="126"/>
      <c r="W86" s="126"/>
      <c r="X86" s="126"/>
      <c r="Y86" s="127"/>
      <c r="AA86" s="128"/>
      <c r="AB86" s="126"/>
      <c r="AC86" s="126"/>
      <c r="AD86" s="126"/>
      <c r="AE86" s="126"/>
      <c r="AF86" s="126"/>
      <c r="AG86" s="126"/>
      <c r="AH86" s="126"/>
      <c r="AI86" s="126"/>
      <c r="AJ86" s="126"/>
      <c r="AK86" s="126"/>
      <c r="AL86" s="126"/>
      <c r="AM86" s="127"/>
      <c r="AO86" s="128"/>
      <c r="AP86" s="126"/>
      <c r="AQ86" s="126"/>
      <c r="AR86" s="126"/>
      <c r="AS86" s="126"/>
      <c r="AT86" s="126"/>
      <c r="AU86" s="126"/>
      <c r="AV86" s="126"/>
      <c r="AW86" s="126"/>
      <c r="AX86" s="126"/>
      <c r="AY86" s="126"/>
      <c r="AZ86" s="126"/>
      <c r="BA86" s="127"/>
      <c r="BC86" s="128"/>
      <c r="BD86" s="126"/>
      <c r="BE86" s="126"/>
      <c r="BF86" s="126"/>
      <c r="BG86" s="126"/>
      <c r="BH86" s="126"/>
      <c r="BI86" s="126"/>
      <c r="BJ86" s="126"/>
      <c r="BK86" s="126"/>
      <c r="BL86" s="126"/>
      <c r="BM86" s="126"/>
      <c r="BN86" s="126"/>
      <c r="BO86" s="127"/>
    </row>
    <row r="87" spans="1:67" ht="12.75" thickBot="1">
      <c r="A87" s="384"/>
      <c r="B87" s="131">
        <v>20</v>
      </c>
      <c r="C87" s="17">
        <v>33.799999999999997</v>
      </c>
      <c r="D87" s="131">
        <v>600</v>
      </c>
      <c r="E87" s="17">
        <v>32.199999999999996</v>
      </c>
      <c r="F87" s="145">
        <v>0.53666666666666663</v>
      </c>
      <c r="G87" s="138">
        <v>422.49999999999994</v>
      </c>
      <c r="H87" s="138">
        <v>32.849999999999994</v>
      </c>
      <c r="I87" s="138">
        <v>482.85714285714283</v>
      </c>
      <c r="J87" s="138">
        <v>711.57894736842093</v>
      </c>
      <c r="M87" s="128"/>
      <c r="N87" s="126"/>
      <c r="O87" s="126"/>
      <c r="P87" s="126"/>
      <c r="Q87" s="126"/>
      <c r="R87" s="126"/>
      <c r="S87" s="126"/>
      <c r="T87" s="126"/>
      <c r="U87" s="126"/>
      <c r="V87" s="126"/>
      <c r="W87" s="126"/>
      <c r="X87" s="126"/>
      <c r="Y87" s="127"/>
      <c r="AA87" s="128"/>
      <c r="AB87" s="126"/>
      <c r="AC87" s="126"/>
      <c r="AD87" s="126"/>
      <c r="AE87" s="126"/>
      <c r="AF87" s="126"/>
      <c r="AG87" s="126"/>
      <c r="AH87" s="126"/>
      <c r="AI87" s="126"/>
      <c r="AJ87" s="126"/>
      <c r="AK87" s="126"/>
      <c r="AL87" s="126"/>
      <c r="AM87" s="127"/>
      <c r="AO87" s="128"/>
      <c r="AP87" s="126"/>
      <c r="AQ87" s="126"/>
      <c r="AR87" s="126"/>
      <c r="AS87" s="126"/>
      <c r="AT87" s="126"/>
      <c r="AU87" s="126"/>
      <c r="AV87" s="126"/>
      <c r="AW87" s="126"/>
      <c r="AX87" s="126"/>
      <c r="AY87" s="126"/>
      <c r="AZ87" s="126"/>
      <c r="BA87" s="127"/>
      <c r="BC87" s="128"/>
      <c r="BD87" s="126"/>
      <c r="BE87" s="126"/>
      <c r="BF87" s="126"/>
      <c r="BG87" s="126"/>
      <c r="BH87" s="126"/>
      <c r="BI87" s="126"/>
      <c r="BJ87" s="126"/>
      <c r="BK87" s="126"/>
      <c r="BL87" s="126"/>
      <c r="BM87" s="126"/>
      <c r="BN87" s="126"/>
      <c r="BO87" s="127"/>
    </row>
    <row r="88" spans="1:67" ht="12.75" thickBot="1">
      <c r="A88" s="384"/>
      <c r="B88" s="131">
        <v>50</v>
      </c>
      <c r="C88" s="17">
        <v>33.799999999999997</v>
      </c>
      <c r="D88" s="131">
        <v>600</v>
      </c>
      <c r="E88" s="17">
        <v>28.499999999999996</v>
      </c>
      <c r="F88" s="145">
        <v>0.47499999999999992</v>
      </c>
      <c r="G88" s="138">
        <v>318.8679245283019</v>
      </c>
      <c r="H88" s="138">
        <v>31.799999999999997</v>
      </c>
      <c r="I88" s="138">
        <v>582.75862068965512</v>
      </c>
      <c r="J88" s="138">
        <v>844.99999999999989</v>
      </c>
      <c r="M88" s="128"/>
      <c r="N88" s="126"/>
      <c r="O88" s="126"/>
      <c r="P88" s="126"/>
      <c r="Q88" s="126"/>
      <c r="R88" s="126"/>
      <c r="S88" s="126"/>
      <c r="T88" s="126"/>
      <c r="U88" s="126"/>
      <c r="V88" s="126"/>
      <c r="W88" s="126"/>
      <c r="X88" s="126"/>
      <c r="Y88" s="127"/>
      <c r="AA88" s="128"/>
      <c r="AB88" s="126"/>
      <c r="AC88" s="126"/>
      <c r="AD88" s="126"/>
      <c r="AE88" s="126"/>
      <c r="AF88" s="126"/>
      <c r="AG88" s="126"/>
      <c r="AH88" s="126"/>
      <c r="AI88" s="126"/>
      <c r="AJ88" s="126"/>
      <c r="AK88" s="126"/>
      <c r="AL88" s="126"/>
      <c r="AM88" s="127"/>
      <c r="AO88" s="128"/>
      <c r="AP88" s="126"/>
      <c r="AQ88" s="126"/>
      <c r="AR88" s="126"/>
      <c r="AS88" s="126"/>
      <c r="AT88" s="126"/>
      <c r="AU88" s="126"/>
      <c r="AV88" s="126"/>
      <c r="AW88" s="126"/>
      <c r="AX88" s="126"/>
      <c r="AY88" s="126"/>
      <c r="AZ88" s="126"/>
      <c r="BA88" s="127"/>
      <c r="BC88" s="128"/>
      <c r="BD88" s="126"/>
      <c r="BE88" s="126"/>
      <c r="BF88" s="126"/>
      <c r="BG88" s="126"/>
      <c r="BH88" s="126"/>
      <c r="BI88" s="126"/>
      <c r="BJ88" s="126"/>
      <c r="BK88" s="126"/>
      <c r="BL88" s="126"/>
      <c r="BM88" s="126"/>
      <c r="BN88" s="126"/>
      <c r="BO88" s="127"/>
    </row>
    <row r="89" spans="1:67" ht="12.75" thickBot="1">
      <c r="A89" s="384"/>
      <c r="B89" s="131">
        <v>100</v>
      </c>
      <c r="C89" s="17">
        <v>34</v>
      </c>
      <c r="D89" s="131">
        <v>600</v>
      </c>
      <c r="E89" s="17">
        <v>21.8</v>
      </c>
      <c r="F89" s="145">
        <v>0.36333333333333334</v>
      </c>
      <c r="G89" s="138">
        <v>278.68852459016392</v>
      </c>
      <c r="H89" s="138">
        <v>30</v>
      </c>
      <c r="I89" s="138">
        <v>586.20689655172418</v>
      </c>
      <c r="J89" s="138">
        <v>850</v>
      </c>
      <c r="M89" s="128"/>
      <c r="N89" s="126"/>
      <c r="O89" s="126"/>
      <c r="P89" s="126"/>
      <c r="Q89" s="126"/>
      <c r="R89" s="126"/>
      <c r="S89" s="126"/>
      <c r="T89" s="126"/>
      <c r="U89" s="126"/>
      <c r="V89" s="126"/>
      <c r="W89" s="126"/>
      <c r="X89" s="126"/>
      <c r="Y89" s="127"/>
      <c r="AA89" s="128"/>
      <c r="AB89" s="126"/>
      <c r="AC89" s="126"/>
      <c r="AD89" s="126"/>
      <c r="AE89" s="126"/>
      <c r="AF89" s="126"/>
      <c r="AG89" s="126"/>
      <c r="AH89" s="126"/>
      <c r="AI89" s="126"/>
      <c r="AJ89" s="126"/>
      <c r="AK89" s="126"/>
      <c r="AL89" s="126"/>
      <c r="AM89" s="127"/>
      <c r="AO89" s="128"/>
      <c r="AP89" s="126"/>
      <c r="AQ89" s="126"/>
      <c r="AR89" s="126"/>
      <c r="AS89" s="126"/>
      <c r="AT89" s="126"/>
      <c r="AU89" s="126"/>
      <c r="AV89" s="126"/>
      <c r="AW89" s="126"/>
      <c r="AX89" s="126"/>
      <c r="AY89" s="126"/>
      <c r="AZ89" s="126"/>
      <c r="BA89" s="127"/>
      <c r="BC89" s="128"/>
      <c r="BD89" s="126"/>
      <c r="BE89" s="126"/>
      <c r="BF89" s="126"/>
      <c r="BG89" s="126"/>
      <c r="BH89" s="126"/>
      <c r="BI89" s="126"/>
      <c r="BJ89" s="126"/>
      <c r="BK89" s="126"/>
      <c r="BL89" s="126"/>
      <c r="BM89" s="126"/>
      <c r="BN89" s="126"/>
      <c r="BO89" s="127"/>
    </row>
    <row r="90" spans="1:67" ht="12.75" thickBot="1">
      <c r="A90" s="384"/>
      <c r="B90" s="131">
        <v>200</v>
      </c>
      <c r="C90" s="17">
        <v>34.1</v>
      </c>
      <c r="D90" s="131">
        <v>1800</v>
      </c>
      <c r="E90" s="17">
        <v>17.600000000000001</v>
      </c>
      <c r="F90" s="145">
        <v>9.7777777777777783E-2</v>
      </c>
      <c r="G90" s="138">
        <v>413.33333333333337</v>
      </c>
      <c r="H90" s="138">
        <v>25.950000000000003</v>
      </c>
      <c r="I90" s="138">
        <v>587.93103448275861</v>
      </c>
      <c r="J90" s="138">
        <v>836.80981595092021</v>
      </c>
      <c r="M90" s="128"/>
      <c r="N90" s="126"/>
      <c r="O90" s="126"/>
      <c r="P90" s="126"/>
      <c r="Q90" s="126"/>
      <c r="R90" s="126"/>
      <c r="S90" s="126"/>
      <c r="T90" s="126"/>
      <c r="U90" s="126"/>
      <c r="V90" s="126"/>
      <c r="W90" s="126"/>
      <c r="X90" s="126"/>
      <c r="Y90" s="127"/>
      <c r="AA90" s="128"/>
      <c r="AB90" s="126"/>
      <c r="AC90" s="126"/>
      <c r="AD90" s="126"/>
      <c r="AE90" s="126"/>
      <c r="AF90" s="126"/>
      <c r="AG90" s="126"/>
      <c r="AH90" s="126"/>
      <c r="AI90" s="126"/>
      <c r="AJ90" s="126"/>
      <c r="AK90" s="126"/>
      <c r="AL90" s="126"/>
      <c r="AM90" s="127"/>
      <c r="AO90" s="128"/>
      <c r="AP90" s="126"/>
      <c r="AQ90" s="126"/>
      <c r="AR90" s="126"/>
      <c r="AS90" s="126"/>
      <c r="AT90" s="126"/>
      <c r="AU90" s="126"/>
      <c r="AV90" s="126"/>
      <c r="AW90" s="126"/>
      <c r="AX90" s="126"/>
      <c r="AY90" s="126"/>
      <c r="AZ90" s="126"/>
      <c r="BA90" s="127"/>
      <c r="BC90" s="128"/>
      <c r="BD90" s="126"/>
      <c r="BE90" s="126"/>
      <c r="BF90" s="126"/>
      <c r="BG90" s="126"/>
      <c r="BH90" s="126"/>
      <c r="BI90" s="126"/>
      <c r="BJ90" s="126"/>
      <c r="BK90" s="126"/>
      <c r="BL90" s="126"/>
      <c r="BM90" s="126"/>
      <c r="BN90" s="126"/>
      <c r="BO90" s="127"/>
    </row>
    <row r="91" spans="1:67" ht="12.75" thickBot="1">
      <c r="A91" s="384"/>
      <c r="B91" s="131">
        <v>300</v>
      </c>
      <c r="C91" s="17">
        <v>34</v>
      </c>
      <c r="D91" s="131">
        <v>3600</v>
      </c>
      <c r="E91" s="17">
        <v>15.3</v>
      </c>
      <c r="F91" s="145">
        <v>4.2500000000000003E-2</v>
      </c>
      <c r="G91" s="138">
        <v>545.4545454545455</v>
      </c>
      <c r="H91" s="138">
        <v>22.05</v>
      </c>
      <c r="I91" s="138">
        <v>629.62962962962968</v>
      </c>
      <c r="J91" s="138">
        <v>853.55648535564865</v>
      </c>
      <c r="M91" s="128"/>
      <c r="N91" s="126"/>
      <c r="O91" s="126"/>
      <c r="P91" s="126"/>
      <c r="Q91" s="126"/>
      <c r="R91" s="126"/>
      <c r="S91" s="126"/>
      <c r="T91" s="126"/>
      <c r="U91" s="126"/>
      <c r="V91" s="126"/>
      <c r="W91" s="126"/>
      <c r="X91" s="126"/>
      <c r="Y91" s="127"/>
      <c r="AA91" s="128"/>
      <c r="AB91" s="126"/>
      <c r="AC91" s="126"/>
      <c r="AD91" s="126"/>
      <c r="AE91" s="126"/>
      <c r="AF91" s="126"/>
      <c r="AG91" s="126"/>
      <c r="AH91" s="126"/>
      <c r="AI91" s="126"/>
      <c r="AJ91" s="126"/>
      <c r="AK91" s="126"/>
      <c r="AL91" s="126"/>
      <c r="AM91" s="127"/>
      <c r="AO91" s="128"/>
      <c r="AP91" s="126"/>
      <c r="AQ91" s="126"/>
      <c r="AR91" s="126"/>
      <c r="AS91" s="126"/>
      <c r="AT91" s="126"/>
      <c r="AU91" s="126"/>
      <c r="AV91" s="126"/>
      <c r="AW91" s="126"/>
      <c r="AX91" s="126"/>
      <c r="AY91" s="126"/>
      <c r="AZ91" s="126"/>
      <c r="BA91" s="127"/>
      <c r="BC91" s="128"/>
      <c r="BD91" s="126"/>
      <c r="BE91" s="126"/>
      <c r="BF91" s="126"/>
      <c r="BG91" s="126"/>
      <c r="BH91" s="126"/>
      <c r="BI91" s="126"/>
      <c r="BJ91" s="126"/>
      <c r="BK91" s="126"/>
      <c r="BL91" s="126"/>
      <c r="BM91" s="126"/>
      <c r="BN91" s="126"/>
      <c r="BO91" s="127"/>
    </row>
    <row r="92" spans="1:67" ht="12.75" thickBot="1">
      <c r="A92" s="383" t="s">
        <v>234</v>
      </c>
      <c r="B92" s="129">
        <v>10</v>
      </c>
      <c r="C92" s="18">
        <v>33.799999999999997</v>
      </c>
      <c r="D92" s="135">
        <v>60</v>
      </c>
      <c r="E92" s="18">
        <v>33.299999999999997</v>
      </c>
      <c r="F92" s="146">
        <v>5.55</v>
      </c>
      <c r="G92" s="136">
        <v>676</v>
      </c>
      <c r="H92" s="136">
        <v>33.799999999999997</v>
      </c>
      <c r="I92" s="136">
        <v>676</v>
      </c>
      <c r="J92" s="136">
        <v>676</v>
      </c>
      <c r="M92" s="128"/>
      <c r="N92" s="126"/>
      <c r="O92" s="126"/>
      <c r="P92" s="126"/>
      <c r="Q92" s="126"/>
      <c r="R92" s="126"/>
      <c r="S92" s="126"/>
      <c r="T92" s="126"/>
      <c r="U92" s="126"/>
      <c r="V92" s="126"/>
      <c r="W92" s="126"/>
      <c r="X92" s="126"/>
      <c r="Y92" s="127"/>
      <c r="AA92" s="128"/>
      <c r="AB92" s="126"/>
      <c r="AC92" s="126"/>
      <c r="AD92" s="126"/>
      <c r="AE92" s="126"/>
      <c r="AF92" s="126"/>
      <c r="AG92" s="126"/>
      <c r="AH92" s="126"/>
      <c r="AI92" s="126"/>
      <c r="AJ92" s="126"/>
      <c r="AK92" s="126"/>
      <c r="AL92" s="126"/>
      <c r="AM92" s="127"/>
      <c r="AO92" s="128"/>
      <c r="AP92" s="126"/>
      <c r="AQ92" s="126"/>
      <c r="AR92" s="126"/>
      <c r="AS92" s="126"/>
      <c r="AT92" s="126"/>
      <c r="AU92" s="126"/>
      <c r="AV92" s="126"/>
      <c r="AW92" s="126"/>
      <c r="AX92" s="126"/>
      <c r="AY92" s="126"/>
      <c r="AZ92" s="126"/>
      <c r="BA92" s="127"/>
      <c r="BC92" s="128"/>
      <c r="BD92" s="126"/>
      <c r="BE92" s="126"/>
      <c r="BF92" s="126"/>
      <c r="BG92" s="126"/>
      <c r="BH92" s="126"/>
      <c r="BI92" s="126"/>
      <c r="BJ92" s="126"/>
      <c r="BK92" s="126"/>
      <c r="BL92" s="126"/>
      <c r="BM92" s="126"/>
      <c r="BN92" s="126"/>
      <c r="BO92" s="127"/>
    </row>
    <row r="93" spans="1:67" ht="12.75" thickBot="1">
      <c r="A93" s="383"/>
      <c r="B93" s="129">
        <v>20</v>
      </c>
      <c r="C93" s="18">
        <v>34.1</v>
      </c>
      <c r="D93" s="135">
        <v>60</v>
      </c>
      <c r="E93" s="18">
        <v>33.300000000000004</v>
      </c>
      <c r="F93" s="146">
        <v>5.5500000000000007</v>
      </c>
      <c r="G93" s="136">
        <v>852.5</v>
      </c>
      <c r="H93" s="136">
        <v>34.1</v>
      </c>
      <c r="I93" s="136">
        <v>974.28571428571445</v>
      </c>
      <c r="J93" s="136">
        <v>1049.2307692307693</v>
      </c>
      <c r="M93" s="128"/>
      <c r="N93" s="126"/>
      <c r="O93" s="126"/>
      <c r="P93" s="126"/>
      <c r="Q93" s="126"/>
      <c r="R93" s="126"/>
      <c r="S93" s="126"/>
      <c r="T93" s="126"/>
      <c r="U93" s="126"/>
      <c r="V93" s="126"/>
      <c r="W93" s="126"/>
      <c r="X93" s="126"/>
      <c r="Y93" s="127"/>
      <c r="AA93" s="128"/>
      <c r="AB93" s="126"/>
      <c r="AC93" s="126"/>
      <c r="AD93" s="126"/>
      <c r="AE93" s="126"/>
      <c r="AF93" s="126"/>
      <c r="AG93" s="126"/>
      <c r="AH93" s="126"/>
      <c r="AI93" s="126"/>
      <c r="AJ93" s="126"/>
      <c r="AK93" s="126"/>
      <c r="AL93" s="126"/>
      <c r="AM93" s="127"/>
      <c r="AO93" s="128"/>
      <c r="AP93" s="126"/>
      <c r="AQ93" s="126"/>
      <c r="AR93" s="126"/>
      <c r="AS93" s="126"/>
      <c r="AT93" s="126"/>
      <c r="AU93" s="126"/>
      <c r="AV93" s="126"/>
      <c r="AW93" s="126"/>
      <c r="AX93" s="126"/>
      <c r="AY93" s="126"/>
      <c r="AZ93" s="126"/>
      <c r="BA93" s="127"/>
      <c r="BC93" s="128"/>
      <c r="BD93" s="126"/>
      <c r="BE93" s="126"/>
      <c r="BF93" s="126"/>
      <c r="BG93" s="126"/>
      <c r="BH93" s="126"/>
      <c r="BI93" s="126"/>
      <c r="BJ93" s="126"/>
      <c r="BK93" s="126"/>
      <c r="BL93" s="126"/>
      <c r="BM93" s="126"/>
      <c r="BN93" s="126"/>
      <c r="BO93" s="127"/>
    </row>
    <row r="94" spans="1:67" ht="12.75" thickBot="1">
      <c r="A94" s="383"/>
      <c r="B94" s="129">
        <v>50</v>
      </c>
      <c r="C94" s="18">
        <v>32.6</v>
      </c>
      <c r="D94" s="135">
        <v>60</v>
      </c>
      <c r="E94" s="18">
        <v>32.65</v>
      </c>
      <c r="F94" s="146">
        <v>5.4416666666666664</v>
      </c>
      <c r="G94" s="136">
        <v>1259.2592592592591</v>
      </c>
      <c r="H94" s="136">
        <v>34</v>
      </c>
      <c r="I94" s="136">
        <v>1133.3333333333335</v>
      </c>
      <c r="J94" s="136">
        <v>1214.2857142857144</v>
      </c>
      <c r="M94" s="128"/>
      <c r="N94" s="126"/>
      <c r="O94" s="126"/>
      <c r="P94" s="126"/>
      <c r="Q94" s="126"/>
      <c r="R94" s="126"/>
      <c r="S94" s="126"/>
      <c r="T94" s="126"/>
      <c r="U94" s="126"/>
      <c r="V94" s="126"/>
      <c r="W94" s="126"/>
      <c r="X94" s="126"/>
      <c r="Y94" s="127"/>
      <c r="AA94" s="128"/>
      <c r="AB94" s="126"/>
      <c r="AC94" s="126"/>
      <c r="AD94" s="126"/>
      <c r="AE94" s="126"/>
      <c r="AF94" s="126"/>
      <c r="AG94" s="126"/>
      <c r="AH94" s="126"/>
      <c r="AI94" s="126"/>
      <c r="AJ94" s="126"/>
      <c r="AK94" s="126"/>
      <c r="AL94" s="126"/>
      <c r="AM94" s="127"/>
      <c r="AO94" s="128"/>
      <c r="AP94" s="126"/>
      <c r="AQ94" s="126"/>
      <c r="AR94" s="126"/>
      <c r="AS94" s="126"/>
      <c r="AT94" s="126"/>
      <c r="AU94" s="126"/>
      <c r="AV94" s="126"/>
      <c r="AW94" s="126"/>
      <c r="AX94" s="126"/>
      <c r="AY94" s="126"/>
      <c r="AZ94" s="126"/>
      <c r="BA94" s="127"/>
      <c r="BC94" s="128"/>
      <c r="BD94" s="126"/>
      <c r="BE94" s="126"/>
      <c r="BF94" s="126"/>
      <c r="BG94" s="126"/>
      <c r="BH94" s="126"/>
      <c r="BI94" s="126"/>
      <c r="BJ94" s="126"/>
      <c r="BK94" s="126"/>
      <c r="BL94" s="126"/>
      <c r="BM94" s="126"/>
      <c r="BN94" s="126"/>
      <c r="BO94" s="127"/>
    </row>
    <row r="95" spans="1:67" ht="12.75" thickBot="1">
      <c r="A95" s="383"/>
      <c r="B95" s="129">
        <v>100</v>
      </c>
      <c r="C95" s="18">
        <v>31.200000000000003</v>
      </c>
      <c r="D95" s="135">
        <v>60</v>
      </c>
      <c r="E95" s="18">
        <v>31.400000000000002</v>
      </c>
      <c r="F95" s="146">
        <v>5.2333333333333334</v>
      </c>
      <c r="G95" s="136">
        <v>1262.962962962963</v>
      </c>
      <c r="H95" s="136">
        <v>34.1</v>
      </c>
      <c r="I95" s="136">
        <v>1136.6666666666667</v>
      </c>
      <c r="J95" s="136">
        <v>1175.8620689655172</v>
      </c>
      <c r="M95" s="128"/>
      <c r="N95" s="126"/>
      <c r="O95" s="126"/>
      <c r="P95" s="126"/>
      <c r="Q95" s="126"/>
      <c r="R95" s="126"/>
      <c r="S95" s="126"/>
      <c r="T95" s="126"/>
      <c r="U95" s="126"/>
      <c r="V95" s="126"/>
      <c r="W95" s="126"/>
      <c r="X95" s="126"/>
      <c r="Y95" s="127"/>
      <c r="AA95" s="128"/>
      <c r="AB95" s="126"/>
      <c r="AC95" s="126"/>
      <c r="AD95" s="126"/>
      <c r="AE95" s="126"/>
      <c r="AF95" s="126"/>
      <c r="AG95" s="126"/>
      <c r="AH95" s="126"/>
      <c r="AI95" s="126"/>
      <c r="AJ95" s="126"/>
      <c r="AK95" s="126"/>
      <c r="AL95" s="126"/>
      <c r="AM95" s="127"/>
      <c r="AO95" s="128"/>
      <c r="AP95" s="126"/>
      <c r="AQ95" s="126"/>
      <c r="AR95" s="126"/>
      <c r="AS95" s="126"/>
      <c r="AT95" s="126"/>
      <c r="AU95" s="126"/>
      <c r="AV95" s="126"/>
      <c r="AW95" s="126"/>
      <c r="AX95" s="126"/>
      <c r="AY95" s="126"/>
      <c r="AZ95" s="126"/>
      <c r="BA95" s="127"/>
      <c r="BC95" s="128"/>
      <c r="BD95" s="126"/>
      <c r="BE95" s="126"/>
      <c r="BF95" s="126"/>
      <c r="BG95" s="126"/>
      <c r="BH95" s="126"/>
      <c r="BI95" s="126"/>
      <c r="BJ95" s="126"/>
      <c r="BK95" s="126"/>
      <c r="BL95" s="126"/>
      <c r="BM95" s="126"/>
      <c r="BN95" s="126"/>
      <c r="BO95" s="127"/>
    </row>
    <row r="96" spans="1:67" ht="12.75" thickBot="1">
      <c r="A96" s="383"/>
      <c r="B96" s="129">
        <v>200</v>
      </c>
      <c r="C96" s="18">
        <v>34.1</v>
      </c>
      <c r="D96" s="135">
        <v>60</v>
      </c>
      <c r="E96" s="18">
        <v>28.8</v>
      </c>
      <c r="F96" s="146">
        <v>4.8</v>
      </c>
      <c r="G96" s="136">
        <v>1286.7924528301887</v>
      </c>
      <c r="H96" s="136">
        <v>34.1</v>
      </c>
      <c r="I96" s="136">
        <v>1155.9322033898304</v>
      </c>
      <c r="J96" s="136">
        <v>1217.8571428571431</v>
      </c>
      <c r="M96" s="128"/>
      <c r="N96" s="126"/>
      <c r="O96" s="126"/>
      <c r="P96" s="126"/>
      <c r="Q96" s="126"/>
      <c r="R96" s="126"/>
      <c r="S96" s="126"/>
      <c r="T96" s="126"/>
      <c r="U96" s="126"/>
      <c r="V96" s="126"/>
      <c r="W96" s="126"/>
      <c r="X96" s="126"/>
      <c r="Y96" s="127"/>
      <c r="AA96" s="128"/>
      <c r="AB96" s="126"/>
      <c r="AC96" s="126"/>
      <c r="AD96" s="126"/>
      <c r="AE96" s="126"/>
      <c r="AF96" s="126"/>
      <c r="AG96" s="126"/>
      <c r="AH96" s="126"/>
      <c r="AI96" s="126"/>
      <c r="AJ96" s="126"/>
      <c r="AK96" s="126"/>
      <c r="AL96" s="126"/>
      <c r="AM96" s="127"/>
      <c r="AO96" s="128"/>
      <c r="AP96" s="126"/>
      <c r="AQ96" s="126"/>
      <c r="AR96" s="126"/>
      <c r="AS96" s="126"/>
      <c r="AT96" s="126"/>
      <c r="AU96" s="126"/>
      <c r="AV96" s="126"/>
      <c r="AW96" s="126"/>
      <c r="AX96" s="126"/>
      <c r="AY96" s="126"/>
      <c r="AZ96" s="126"/>
      <c r="BA96" s="127"/>
      <c r="BC96" s="128"/>
      <c r="BD96" s="126"/>
      <c r="BE96" s="126"/>
      <c r="BF96" s="126"/>
      <c r="BG96" s="126"/>
      <c r="BH96" s="126"/>
      <c r="BI96" s="126"/>
      <c r="BJ96" s="126"/>
      <c r="BK96" s="126"/>
      <c r="BL96" s="126"/>
      <c r="BM96" s="126"/>
      <c r="BN96" s="126"/>
      <c r="BO96" s="127"/>
    </row>
    <row r="97" spans="1:67" ht="12.75" thickBot="1">
      <c r="A97" s="383"/>
      <c r="B97" s="129">
        <v>300</v>
      </c>
      <c r="C97" s="18">
        <v>34.1</v>
      </c>
      <c r="D97" s="129">
        <v>60</v>
      </c>
      <c r="E97" s="18">
        <v>24.200000000000003</v>
      </c>
      <c r="F97" s="130">
        <v>4.0333333333333341</v>
      </c>
      <c r="G97" s="136">
        <v>1033.3333333333335</v>
      </c>
      <c r="H97" s="136">
        <v>34.1</v>
      </c>
      <c r="I97" s="136">
        <v>1162.5</v>
      </c>
      <c r="J97" s="136">
        <v>1210.6508875739646</v>
      </c>
      <c r="M97" s="128"/>
      <c r="N97" s="126"/>
      <c r="O97" s="126"/>
      <c r="P97" s="126"/>
      <c r="Q97" s="126"/>
      <c r="R97" s="126"/>
      <c r="S97" s="126"/>
      <c r="T97" s="126"/>
      <c r="U97" s="126"/>
      <c r="V97" s="126"/>
      <c r="W97" s="126"/>
      <c r="X97" s="126"/>
      <c r="Y97" s="127"/>
      <c r="AA97" s="128"/>
      <c r="AB97" s="126"/>
      <c r="AC97" s="126"/>
      <c r="AD97" s="126"/>
      <c r="AE97" s="126"/>
      <c r="AF97" s="126"/>
      <c r="AG97" s="126"/>
      <c r="AH97" s="126"/>
      <c r="AI97" s="126"/>
      <c r="AJ97" s="126"/>
      <c r="AK97" s="126"/>
      <c r="AL97" s="126"/>
      <c r="AM97" s="127"/>
      <c r="AO97" s="128"/>
      <c r="AP97" s="126"/>
      <c r="AQ97" s="126"/>
      <c r="AR97" s="126"/>
      <c r="AS97" s="126"/>
      <c r="AT97" s="126"/>
      <c r="AU97" s="126"/>
      <c r="AV97" s="126"/>
      <c r="AW97" s="126"/>
      <c r="AX97" s="126"/>
      <c r="AY97" s="126"/>
      <c r="AZ97" s="126"/>
      <c r="BA97" s="127"/>
      <c r="BC97" s="128"/>
      <c r="BD97" s="126"/>
      <c r="BE97" s="126"/>
      <c r="BF97" s="126"/>
      <c r="BG97" s="126"/>
      <c r="BH97" s="126"/>
      <c r="BI97" s="126"/>
      <c r="BJ97" s="126"/>
      <c r="BK97" s="126"/>
      <c r="BL97" s="126"/>
      <c r="BM97" s="126"/>
      <c r="BN97" s="126"/>
      <c r="BO97" s="127"/>
    </row>
    <row r="98" spans="1:67" ht="15" customHeight="1">
      <c r="M98" s="128"/>
      <c r="N98" s="126"/>
      <c r="O98" s="126"/>
      <c r="P98" s="126"/>
      <c r="Q98" s="126"/>
      <c r="R98" s="126"/>
      <c r="S98" s="126"/>
      <c r="T98" s="126"/>
      <c r="U98" s="126"/>
      <c r="V98" s="126"/>
      <c r="W98" s="126"/>
      <c r="X98" s="126"/>
      <c r="Y98" s="127"/>
      <c r="AA98" s="128"/>
      <c r="AB98" s="126"/>
      <c r="AC98" s="126"/>
      <c r="AD98" s="126"/>
      <c r="AE98" s="126"/>
      <c r="AF98" s="126"/>
      <c r="AG98" s="126"/>
      <c r="AH98" s="126"/>
      <c r="AI98" s="126"/>
      <c r="AJ98" s="126"/>
      <c r="AK98" s="126"/>
      <c r="AL98" s="126"/>
      <c r="AM98" s="127"/>
      <c r="AO98" s="128"/>
      <c r="AP98" s="126"/>
      <c r="AQ98" s="126"/>
      <c r="AR98" s="126"/>
      <c r="AS98" s="126"/>
      <c r="AT98" s="126"/>
      <c r="AU98" s="126"/>
      <c r="AV98" s="126"/>
      <c r="AW98" s="126"/>
      <c r="AX98" s="126"/>
      <c r="AY98" s="126"/>
      <c r="AZ98" s="126"/>
      <c r="BA98" s="127"/>
      <c r="BC98" s="128"/>
      <c r="BD98" s="126"/>
      <c r="BE98" s="126"/>
      <c r="BF98" s="126"/>
      <c r="BG98" s="126"/>
      <c r="BH98" s="126"/>
      <c r="BI98" s="126"/>
      <c r="BJ98" s="126"/>
      <c r="BK98" s="126"/>
      <c r="BL98" s="126"/>
      <c r="BM98" s="126"/>
      <c r="BN98" s="126"/>
      <c r="BO98" s="127"/>
    </row>
    <row r="99" spans="1:67" ht="15" customHeight="1">
      <c r="M99" s="128"/>
      <c r="N99" s="126"/>
      <c r="O99" s="126"/>
      <c r="P99" s="126"/>
      <c r="Q99" s="126"/>
      <c r="R99" s="126"/>
      <c r="S99" s="126"/>
      <c r="T99" s="126"/>
      <c r="U99" s="126"/>
      <c r="V99" s="126"/>
      <c r="W99" s="126"/>
      <c r="X99" s="126"/>
      <c r="Y99" s="127"/>
      <c r="AA99" s="128"/>
      <c r="AB99" s="126"/>
      <c r="AC99" s="126"/>
      <c r="AD99" s="126"/>
      <c r="AE99" s="126"/>
      <c r="AF99" s="126"/>
      <c r="AG99" s="126"/>
      <c r="AH99" s="126"/>
      <c r="AI99" s="126"/>
      <c r="AJ99" s="126"/>
      <c r="AK99" s="126"/>
      <c r="AL99" s="126"/>
      <c r="AM99" s="127"/>
      <c r="AO99" s="128"/>
      <c r="AP99" s="126"/>
      <c r="AQ99" s="126"/>
      <c r="AR99" s="126"/>
      <c r="AS99" s="126"/>
      <c r="AT99" s="126"/>
      <c r="AU99" s="126"/>
      <c r="AV99" s="126"/>
      <c r="AW99" s="126"/>
      <c r="AX99" s="126"/>
      <c r="AY99" s="126"/>
      <c r="AZ99" s="126"/>
      <c r="BA99" s="127"/>
      <c r="BC99" s="128"/>
      <c r="BD99" s="126"/>
      <c r="BE99" s="126"/>
      <c r="BF99" s="126"/>
      <c r="BG99" s="126"/>
      <c r="BH99" s="126"/>
      <c r="BI99" s="126"/>
      <c r="BJ99" s="126"/>
      <c r="BK99" s="126"/>
      <c r="BL99" s="126"/>
      <c r="BM99" s="126"/>
      <c r="BN99" s="126"/>
      <c r="BO99" s="127"/>
    </row>
    <row r="100" spans="1:67" ht="15" customHeight="1">
      <c r="M100" s="128"/>
      <c r="N100" s="126"/>
      <c r="O100" s="126"/>
      <c r="P100" s="126"/>
      <c r="Q100" s="126"/>
      <c r="R100" s="126"/>
      <c r="S100" s="126"/>
      <c r="T100" s="126"/>
      <c r="U100" s="126"/>
      <c r="V100" s="126"/>
      <c r="W100" s="126"/>
      <c r="X100" s="126"/>
      <c r="Y100" s="127"/>
      <c r="AA100" s="128"/>
      <c r="AB100" s="126"/>
      <c r="AC100" s="126"/>
      <c r="AD100" s="126"/>
      <c r="AE100" s="126"/>
      <c r="AF100" s="126"/>
      <c r="AG100" s="126"/>
      <c r="AH100" s="126"/>
      <c r="AI100" s="126"/>
      <c r="AJ100" s="126"/>
      <c r="AK100" s="126"/>
      <c r="AL100" s="126"/>
      <c r="AM100" s="127"/>
      <c r="AO100" s="128"/>
      <c r="AP100" s="126"/>
      <c r="AQ100" s="126"/>
      <c r="AR100" s="126"/>
      <c r="AS100" s="126"/>
      <c r="AT100" s="126"/>
      <c r="AU100" s="126"/>
      <c r="AV100" s="126"/>
      <c r="AW100" s="126"/>
      <c r="AX100" s="126"/>
      <c r="AY100" s="126"/>
      <c r="AZ100" s="126"/>
      <c r="BA100" s="127"/>
      <c r="BC100" s="128"/>
      <c r="BD100" s="126"/>
      <c r="BE100" s="126"/>
      <c r="BF100" s="126"/>
      <c r="BG100" s="126"/>
      <c r="BH100" s="126"/>
      <c r="BI100" s="126"/>
      <c r="BJ100" s="126"/>
      <c r="BK100" s="126"/>
      <c r="BL100" s="126"/>
      <c r="BM100" s="126"/>
      <c r="BN100" s="126"/>
      <c r="BO100" s="127"/>
    </row>
    <row r="101" spans="1:67" ht="15" customHeight="1" thickBot="1">
      <c r="A101" s="254" t="s">
        <v>594</v>
      </c>
      <c r="C101" s="385" t="s">
        <v>592</v>
      </c>
      <c r="D101" s="385"/>
      <c r="E101" s="385"/>
      <c r="M101" s="128"/>
      <c r="N101" s="126"/>
      <c r="O101" s="126"/>
      <c r="P101" s="126"/>
      <c r="Q101" s="126"/>
      <c r="R101" s="126"/>
      <c r="S101" s="126"/>
      <c r="T101" s="126"/>
      <c r="U101" s="126"/>
      <c r="V101" s="126"/>
      <c r="W101" s="126"/>
      <c r="X101" s="126"/>
      <c r="Y101" s="127"/>
      <c r="AA101" s="128"/>
      <c r="AB101" s="126"/>
      <c r="AC101" s="126"/>
      <c r="AD101" s="126"/>
      <c r="AE101" s="126"/>
      <c r="AF101" s="126"/>
      <c r="AG101" s="126"/>
      <c r="AH101" s="126"/>
      <c r="AI101" s="126"/>
      <c r="AJ101" s="126"/>
      <c r="AK101" s="126"/>
      <c r="AL101" s="126"/>
      <c r="AM101" s="127"/>
      <c r="AO101" s="128"/>
      <c r="AP101" s="126"/>
      <c r="AQ101" s="126"/>
      <c r="AR101" s="126"/>
      <c r="AS101" s="126"/>
      <c r="AT101" s="126"/>
      <c r="AU101" s="126"/>
      <c r="AV101" s="126"/>
      <c r="AW101" s="126"/>
      <c r="AX101" s="126"/>
      <c r="AY101" s="126"/>
      <c r="AZ101" s="126"/>
      <c r="BA101" s="127"/>
      <c r="BC101" s="128"/>
      <c r="BD101" s="126"/>
      <c r="BE101" s="126"/>
      <c r="BF101" s="126"/>
      <c r="BG101" s="126"/>
      <c r="BH101" s="126"/>
      <c r="BI101" s="126"/>
      <c r="BJ101" s="126"/>
      <c r="BK101" s="126"/>
      <c r="BL101" s="126"/>
      <c r="BM101" s="126"/>
      <c r="BN101" s="126"/>
      <c r="BO101" s="127"/>
    </row>
    <row r="102" spans="1:67" ht="41.45" customHeight="1" thickBot="1">
      <c r="A102" s="12" t="s">
        <v>481</v>
      </c>
      <c r="B102" s="12" t="s">
        <v>697</v>
      </c>
      <c r="C102" s="12" t="s">
        <v>696</v>
      </c>
      <c r="D102" s="12" t="s">
        <v>484</v>
      </c>
      <c r="E102" s="12" t="s">
        <v>485</v>
      </c>
      <c r="F102" s="12" t="s">
        <v>486</v>
      </c>
      <c r="G102" s="12" t="s">
        <v>487</v>
      </c>
      <c r="H102" s="12" t="s">
        <v>483</v>
      </c>
      <c r="M102" s="128"/>
      <c r="N102" s="126"/>
      <c r="O102" s="126"/>
      <c r="P102" s="126"/>
      <c r="Q102" s="126"/>
      <c r="R102" s="126"/>
      <c r="S102" s="126"/>
      <c r="T102" s="126"/>
      <c r="U102" s="126"/>
      <c r="V102" s="126"/>
      <c r="W102" s="126"/>
      <c r="X102" s="126"/>
      <c r="Y102" s="127"/>
      <c r="AA102" s="128"/>
      <c r="AB102" s="126"/>
      <c r="AC102" s="126"/>
      <c r="AD102" s="126"/>
      <c r="AE102" s="126"/>
      <c r="AF102" s="126"/>
      <c r="AG102" s="126"/>
      <c r="AH102" s="126"/>
      <c r="AI102" s="126"/>
      <c r="AJ102" s="126"/>
      <c r="AK102" s="126"/>
      <c r="AL102" s="126"/>
      <c r="AM102" s="127"/>
      <c r="AO102" s="128"/>
      <c r="AP102" s="126"/>
      <c r="AQ102" s="126"/>
      <c r="AR102" s="126"/>
      <c r="AS102" s="126"/>
      <c r="AT102" s="126"/>
      <c r="AU102" s="126"/>
      <c r="AV102" s="126"/>
      <c r="AW102" s="126"/>
      <c r="AX102" s="126"/>
      <c r="AY102" s="126"/>
      <c r="AZ102" s="126"/>
      <c r="BA102" s="127"/>
      <c r="BC102" s="128"/>
      <c r="BD102" s="126"/>
      <c r="BE102" s="126"/>
      <c r="BF102" s="126"/>
      <c r="BG102" s="126"/>
      <c r="BH102" s="126"/>
      <c r="BI102" s="126"/>
      <c r="BJ102" s="126"/>
      <c r="BK102" s="126"/>
      <c r="BL102" s="126"/>
      <c r="BM102" s="126"/>
      <c r="BN102" s="126"/>
      <c r="BO102" s="127"/>
    </row>
    <row r="103" spans="1:67" ht="15" customHeight="1" thickBot="1">
      <c r="A103" s="119" t="s">
        <v>122</v>
      </c>
      <c r="B103" s="119" t="s">
        <v>29</v>
      </c>
      <c r="C103" s="119" t="s">
        <v>29</v>
      </c>
      <c r="D103" s="119" t="s">
        <v>124</v>
      </c>
      <c r="E103" s="119" t="s">
        <v>482</v>
      </c>
      <c r="F103" s="119" t="s">
        <v>122</v>
      </c>
      <c r="G103" s="119" t="s">
        <v>122</v>
      </c>
      <c r="H103" s="119" t="s">
        <v>122</v>
      </c>
      <c r="M103" s="128"/>
      <c r="N103" s="126"/>
      <c r="O103" s="126"/>
      <c r="P103" s="126"/>
      <c r="Q103" s="126"/>
      <c r="R103" s="126"/>
      <c r="S103" s="126"/>
      <c r="T103" s="126"/>
      <c r="U103" s="126"/>
      <c r="V103" s="126"/>
      <c r="W103" s="126"/>
      <c r="X103" s="126"/>
      <c r="Y103" s="127"/>
      <c r="AA103" s="128"/>
      <c r="AB103" s="126"/>
      <c r="AC103" s="126"/>
      <c r="AD103" s="126"/>
      <c r="AE103" s="126"/>
      <c r="AF103" s="126"/>
      <c r="AG103" s="126"/>
      <c r="AH103" s="126"/>
      <c r="AI103" s="126"/>
      <c r="AJ103" s="126"/>
      <c r="AK103" s="126"/>
      <c r="AL103" s="126"/>
      <c r="AM103" s="127"/>
      <c r="AO103" s="128"/>
      <c r="AP103" s="126"/>
      <c r="AQ103" s="126"/>
      <c r="AR103" s="126"/>
      <c r="AS103" s="126"/>
      <c r="AT103" s="126"/>
      <c r="AU103" s="126"/>
      <c r="AV103" s="126"/>
      <c r="AW103" s="126"/>
      <c r="AX103" s="126"/>
      <c r="AY103" s="126"/>
      <c r="AZ103" s="126"/>
      <c r="BA103" s="127"/>
      <c r="BC103" s="128"/>
      <c r="BD103" s="126"/>
      <c r="BE103" s="126"/>
      <c r="BF103" s="126"/>
      <c r="BG103" s="126"/>
      <c r="BH103" s="126"/>
      <c r="BI103" s="126"/>
      <c r="BJ103" s="126"/>
      <c r="BK103" s="126"/>
      <c r="BL103" s="126"/>
      <c r="BM103" s="126"/>
      <c r="BN103" s="126"/>
      <c r="BO103" s="127"/>
    </row>
    <row r="104" spans="1:67" ht="15" customHeight="1" thickBot="1">
      <c r="A104" s="147" t="s">
        <v>257</v>
      </c>
      <c r="B104" s="133">
        <v>12</v>
      </c>
      <c r="C104" s="133">
        <v>51</v>
      </c>
      <c r="D104" s="131">
        <v>7200</v>
      </c>
      <c r="E104" s="145">
        <v>2.1000000000000001E-2</v>
      </c>
      <c r="F104" s="138">
        <v>168</v>
      </c>
      <c r="G104" s="138">
        <v>180</v>
      </c>
      <c r="H104" s="138" t="s">
        <v>263</v>
      </c>
      <c r="M104" s="128"/>
      <c r="N104" s="126"/>
      <c r="O104" s="126"/>
      <c r="P104" s="126"/>
      <c r="Q104" s="126"/>
      <c r="R104" s="126"/>
      <c r="S104" s="126"/>
      <c r="T104" s="126"/>
      <c r="U104" s="126"/>
      <c r="V104" s="126"/>
      <c r="W104" s="126"/>
      <c r="X104" s="126"/>
      <c r="Y104" s="127"/>
      <c r="AA104" s="128"/>
      <c r="AB104" s="126"/>
      <c r="AC104" s="126"/>
      <c r="AD104" s="126"/>
      <c r="AE104" s="126"/>
      <c r="AF104" s="126"/>
      <c r="AG104" s="126"/>
      <c r="AH104" s="126"/>
      <c r="AI104" s="126"/>
      <c r="AJ104" s="126"/>
      <c r="AK104" s="126"/>
      <c r="AL104" s="126"/>
      <c r="AM104" s="127"/>
      <c r="AO104" s="128"/>
      <c r="AP104" s="126"/>
      <c r="AQ104" s="126"/>
      <c r="AR104" s="126"/>
      <c r="AS104" s="126"/>
      <c r="AT104" s="126"/>
      <c r="AU104" s="126"/>
      <c r="AV104" s="126"/>
      <c r="AW104" s="126"/>
      <c r="AX104" s="126"/>
      <c r="AY104" s="126"/>
      <c r="AZ104" s="126"/>
      <c r="BA104" s="127"/>
      <c r="BC104" s="128"/>
      <c r="BD104" s="126"/>
      <c r="BE104" s="126"/>
      <c r="BF104" s="126"/>
      <c r="BG104" s="126"/>
      <c r="BH104" s="126"/>
      <c r="BI104" s="126"/>
      <c r="BJ104" s="126"/>
      <c r="BK104" s="126"/>
      <c r="BL104" s="126"/>
      <c r="BM104" s="126"/>
      <c r="BN104" s="126"/>
      <c r="BO104" s="127"/>
    </row>
    <row r="105" spans="1:67" ht="12.75" thickBot="1">
      <c r="A105" s="148" t="s">
        <v>258</v>
      </c>
      <c r="B105" s="291">
        <v>5</v>
      </c>
      <c r="C105" s="291">
        <v>37</v>
      </c>
      <c r="D105" s="135">
        <v>6780</v>
      </c>
      <c r="E105" s="146">
        <v>2.9000000000000001E-2</v>
      </c>
      <c r="F105" s="136">
        <v>211</v>
      </c>
      <c r="G105" s="136">
        <v>229</v>
      </c>
      <c r="H105" s="136" t="s">
        <v>264</v>
      </c>
      <c r="M105" s="128"/>
      <c r="N105" s="126"/>
      <c r="O105" s="126"/>
      <c r="P105" s="126"/>
      <c r="Q105" s="126"/>
      <c r="R105" s="126"/>
      <c r="S105" s="126"/>
      <c r="T105" s="126"/>
      <c r="U105" s="126"/>
      <c r="V105" s="126"/>
      <c r="W105" s="126"/>
      <c r="X105" s="126"/>
      <c r="Y105" s="127"/>
      <c r="AA105" s="128"/>
      <c r="AB105" s="126"/>
      <c r="AC105" s="126"/>
      <c r="AD105" s="126"/>
      <c r="AE105" s="126"/>
      <c r="AF105" s="126"/>
      <c r="AG105" s="126"/>
      <c r="AH105" s="126"/>
      <c r="AI105" s="126"/>
      <c r="AJ105" s="126"/>
      <c r="AK105" s="126"/>
      <c r="AL105" s="126"/>
      <c r="AM105" s="127"/>
      <c r="AO105" s="128"/>
      <c r="AP105" s="126"/>
      <c r="AQ105" s="126"/>
      <c r="AR105" s="126"/>
      <c r="AS105" s="126"/>
      <c r="AT105" s="126"/>
      <c r="AU105" s="126"/>
      <c r="AV105" s="126"/>
      <c r="AW105" s="126"/>
      <c r="AX105" s="126"/>
      <c r="AY105" s="126"/>
      <c r="AZ105" s="126"/>
      <c r="BA105" s="127"/>
      <c r="BC105" s="128"/>
      <c r="BD105" s="126"/>
      <c r="BE105" s="126"/>
      <c r="BF105" s="126"/>
      <c r="BG105" s="126"/>
      <c r="BH105" s="126"/>
      <c r="BI105" s="126"/>
      <c r="BJ105" s="126"/>
      <c r="BK105" s="126"/>
      <c r="BL105" s="126"/>
      <c r="BM105" s="126"/>
      <c r="BN105" s="126"/>
      <c r="BO105" s="127"/>
    </row>
    <row r="106" spans="1:67" ht="12.75" thickBot="1">
      <c r="A106" s="147" t="s">
        <v>259</v>
      </c>
      <c r="B106" s="133">
        <v>10</v>
      </c>
      <c r="C106" s="133">
        <v>37</v>
      </c>
      <c r="D106" s="131">
        <v>7200</v>
      </c>
      <c r="E106" s="145">
        <v>2.8000000000000001E-2</v>
      </c>
      <c r="F106" s="138">
        <v>212</v>
      </c>
      <c r="G106" s="138">
        <v>199</v>
      </c>
      <c r="H106" s="138" t="s">
        <v>265</v>
      </c>
      <c r="M106" s="128"/>
      <c r="N106" s="126"/>
      <c r="O106" s="126"/>
      <c r="P106" s="126"/>
      <c r="Q106" s="126"/>
      <c r="R106" s="126"/>
      <c r="S106" s="126"/>
      <c r="T106" s="126"/>
      <c r="U106" s="126"/>
      <c r="V106" s="126"/>
      <c r="W106" s="126"/>
      <c r="X106" s="126"/>
      <c r="Y106" s="127"/>
      <c r="AA106" s="128"/>
      <c r="AB106" s="126"/>
      <c r="AC106" s="126"/>
      <c r="AD106" s="126"/>
      <c r="AE106" s="126"/>
      <c r="AF106" s="126"/>
      <c r="AG106" s="126"/>
      <c r="AH106" s="126"/>
      <c r="AI106" s="126"/>
      <c r="AJ106" s="126"/>
      <c r="AK106" s="126"/>
      <c r="AL106" s="126"/>
      <c r="AM106" s="127"/>
      <c r="AO106" s="128"/>
      <c r="AP106" s="126"/>
      <c r="AQ106" s="126"/>
      <c r="AR106" s="126"/>
      <c r="AS106" s="126"/>
      <c r="AT106" s="126"/>
      <c r="AU106" s="126"/>
      <c r="AV106" s="126"/>
      <c r="AW106" s="126"/>
      <c r="AX106" s="126"/>
      <c r="AY106" s="126"/>
      <c r="AZ106" s="126"/>
      <c r="BA106" s="127"/>
      <c r="BC106" s="128"/>
      <c r="BD106" s="126"/>
      <c r="BE106" s="126"/>
      <c r="BF106" s="126"/>
      <c r="BG106" s="126"/>
      <c r="BH106" s="126"/>
      <c r="BI106" s="126"/>
      <c r="BJ106" s="126"/>
      <c r="BK106" s="126"/>
      <c r="BL106" s="126"/>
      <c r="BM106" s="126"/>
      <c r="BN106" s="126"/>
      <c r="BO106" s="127"/>
    </row>
    <row r="107" spans="1:67" ht="12.75" thickBot="1">
      <c r="A107" s="148" t="s">
        <v>260</v>
      </c>
      <c r="B107" s="291">
        <v>37</v>
      </c>
      <c r="C107" s="291">
        <v>24</v>
      </c>
      <c r="D107" s="135">
        <v>6840</v>
      </c>
      <c r="E107" s="146">
        <v>3.1E-2</v>
      </c>
      <c r="F107" s="136">
        <v>230</v>
      </c>
      <c r="G107" s="136">
        <v>119</v>
      </c>
      <c r="H107" s="136" t="s">
        <v>266</v>
      </c>
      <c r="M107" s="140"/>
      <c r="N107" s="141"/>
      <c r="O107" s="141"/>
      <c r="P107" s="141"/>
      <c r="Q107" s="141"/>
      <c r="R107" s="141"/>
      <c r="S107" s="141"/>
      <c r="T107" s="141"/>
      <c r="U107" s="141"/>
      <c r="V107" s="141"/>
      <c r="W107" s="141"/>
      <c r="X107" s="141"/>
      <c r="Y107" s="142"/>
      <c r="AA107" s="140"/>
      <c r="AB107" s="141"/>
      <c r="AC107" s="141"/>
      <c r="AD107" s="141"/>
      <c r="AE107" s="141"/>
      <c r="AF107" s="141"/>
      <c r="AG107" s="141"/>
      <c r="AH107" s="141"/>
      <c r="AI107" s="141"/>
      <c r="AJ107" s="141"/>
      <c r="AK107" s="141"/>
      <c r="AL107" s="141"/>
      <c r="AM107" s="142"/>
      <c r="AO107" s="140"/>
      <c r="AP107" s="141"/>
      <c r="AQ107" s="141"/>
      <c r="AR107" s="141"/>
      <c r="AS107" s="141"/>
      <c r="AT107" s="141"/>
      <c r="AU107" s="141"/>
      <c r="AV107" s="141"/>
      <c r="AW107" s="141"/>
      <c r="AX107" s="141"/>
      <c r="AY107" s="141"/>
      <c r="AZ107" s="141"/>
      <c r="BA107" s="142"/>
      <c r="BC107" s="140"/>
      <c r="BD107" s="141"/>
      <c r="BE107" s="141"/>
      <c r="BF107" s="141"/>
      <c r="BG107" s="141"/>
      <c r="BH107" s="141"/>
      <c r="BI107" s="141"/>
      <c r="BJ107" s="141"/>
      <c r="BK107" s="141"/>
      <c r="BL107" s="141"/>
      <c r="BM107" s="141"/>
      <c r="BN107" s="141"/>
      <c r="BO107" s="142"/>
    </row>
    <row r="108" spans="1:67" ht="12.75" thickBot="1">
      <c r="A108" s="147" t="s">
        <v>261</v>
      </c>
      <c r="B108" s="133">
        <v>55</v>
      </c>
      <c r="C108" s="133">
        <v>14</v>
      </c>
      <c r="D108" s="131">
        <v>3540</v>
      </c>
      <c r="E108" s="145">
        <v>7.6999999999999999E-2</v>
      </c>
      <c r="F108" s="138">
        <v>273</v>
      </c>
      <c r="G108" s="138">
        <v>393</v>
      </c>
      <c r="H108" s="138" t="s">
        <v>267</v>
      </c>
    </row>
    <row r="109" spans="1:67" ht="12.75" thickBot="1">
      <c r="A109" s="148" t="s">
        <v>262</v>
      </c>
      <c r="B109" s="291">
        <v>88</v>
      </c>
      <c r="C109" s="291">
        <v>8</v>
      </c>
      <c r="D109" s="135">
        <v>900</v>
      </c>
      <c r="E109" s="146">
        <v>3.1E-2</v>
      </c>
      <c r="F109" s="136">
        <v>293</v>
      </c>
      <c r="G109" s="136">
        <v>188</v>
      </c>
      <c r="H109" s="136" t="s">
        <v>268</v>
      </c>
    </row>
    <row r="110" spans="1:67" ht="12.75" thickBot="1">
      <c r="A110" s="147" t="s">
        <v>271</v>
      </c>
      <c r="B110" s="133">
        <v>57</v>
      </c>
      <c r="C110" s="133"/>
      <c r="D110" s="131">
        <v>3599.9999997904524</v>
      </c>
      <c r="E110" s="145">
        <v>5.6527777781068114E-2</v>
      </c>
      <c r="F110" s="138">
        <v>247.99999999999994</v>
      </c>
      <c r="G110" s="138">
        <v>331.06796116504859</v>
      </c>
      <c r="H110" s="138" t="s">
        <v>277</v>
      </c>
      <c r="I110" s="149"/>
      <c r="K110" s="149">
        <v>67.901234567901227</v>
      </c>
      <c r="L110" s="149"/>
    </row>
    <row r="111" spans="1:67" ht="12.75" thickBot="1">
      <c r="A111" s="148" t="s">
        <v>272</v>
      </c>
      <c r="B111" s="291">
        <v>6</v>
      </c>
      <c r="C111" s="291"/>
      <c r="D111" s="135">
        <v>3600</v>
      </c>
      <c r="E111" s="146">
        <v>6.9166666666666668E-2</v>
      </c>
      <c r="F111" s="136">
        <v>379.77528089887636</v>
      </c>
      <c r="G111" s="136">
        <v>486.33093525179845</v>
      </c>
      <c r="H111" s="136" t="s">
        <v>278</v>
      </c>
      <c r="I111" s="149"/>
      <c r="K111" s="149">
        <v>55.797675647120968</v>
      </c>
      <c r="L111" s="149"/>
      <c r="M111" s="379" t="s">
        <v>224</v>
      </c>
      <c r="N111" s="380"/>
      <c r="O111" s="122"/>
      <c r="P111" s="122"/>
      <c r="Q111" s="122"/>
      <c r="R111" s="122"/>
      <c r="S111" s="122"/>
      <c r="T111" s="122"/>
      <c r="U111" s="122"/>
      <c r="V111" s="122"/>
      <c r="W111" s="122"/>
      <c r="X111" s="122"/>
      <c r="Y111" s="123"/>
      <c r="AA111" s="379" t="s">
        <v>220</v>
      </c>
      <c r="AB111" s="380"/>
      <c r="AC111" s="122"/>
      <c r="AD111" s="122"/>
      <c r="AE111" s="122"/>
      <c r="AF111" s="122"/>
      <c r="AG111" s="122"/>
      <c r="AH111" s="122"/>
      <c r="AI111" s="122"/>
      <c r="AJ111" s="122"/>
      <c r="AK111" s="122"/>
      <c r="AL111" s="122"/>
      <c r="AM111" s="123"/>
      <c r="AO111" s="379" t="s">
        <v>7</v>
      </c>
      <c r="AP111" s="380"/>
      <c r="AQ111" s="122"/>
      <c r="AR111" s="122"/>
      <c r="AS111" s="122"/>
      <c r="AT111" s="122"/>
      <c r="AU111" s="122"/>
      <c r="AV111" s="122"/>
      <c r="AW111" s="122"/>
      <c r="AX111" s="122"/>
      <c r="AY111" s="122"/>
      <c r="AZ111" s="122"/>
      <c r="BA111" s="123"/>
      <c r="BC111" s="379" t="s">
        <v>218</v>
      </c>
      <c r="BD111" s="380"/>
      <c r="BE111" s="122"/>
      <c r="BF111" s="122"/>
      <c r="BG111" s="122"/>
      <c r="BH111" s="122"/>
      <c r="BI111" s="122"/>
      <c r="BJ111" s="122"/>
      <c r="BK111" s="122"/>
      <c r="BL111" s="122"/>
      <c r="BM111" s="122"/>
      <c r="BN111" s="122"/>
      <c r="BO111" s="123"/>
    </row>
    <row r="112" spans="1:67" ht="12.75" thickBot="1">
      <c r="A112" s="147" t="s">
        <v>269</v>
      </c>
      <c r="B112" s="133">
        <v>25</v>
      </c>
      <c r="C112" s="133"/>
      <c r="D112" s="131">
        <v>1800.0000002095476</v>
      </c>
      <c r="E112" s="145">
        <v>0.12277777776348456</v>
      </c>
      <c r="F112" s="138">
        <v>142.85714285714289</v>
      </c>
      <c r="G112" s="138">
        <v>217.94871794871801</v>
      </c>
      <c r="H112" s="138" t="s">
        <v>279</v>
      </c>
      <c r="I112" s="149"/>
      <c r="K112" s="149">
        <v>62.216366564192668</v>
      </c>
      <c r="L112" s="149"/>
      <c r="M112" s="381"/>
      <c r="N112" s="382"/>
      <c r="O112" s="126"/>
      <c r="P112" s="126"/>
      <c r="Q112" s="126"/>
      <c r="R112" s="126"/>
      <c r="S112" s="126"/>
      <c r="T112" s="126"/>
      <c r="U112" s="126"/>
      <c r="V112" s="126"/>
      <c r="W112" s="126"/>
      <c r="X112" s="126"/>
      <c r="Y112" s="127"/>
      <c r="AA112" s="381"/>
      <c r="AB112" s="382"/>
      <c r="AC112" s="126"/>
      <c r="AD112" s="126"/>
      <c r="AE112" s="126"/>
      <c r="AF112" s="126"/>
      <c r="AG112" s="126"/>
      <c r="AH112" s="126"/>
      <c r="AI112" s="126"/>
      <c r="AJ112" s="126"/>
      <c r="AK112" s="126"/>
      <c r="AL112" s="126"/>
      <c r="AM112" s="127"/>
      <c r="AO112" s="381"/>
      <c r="AP112" s="382"/>
      <c r="AQ112" s="126"/>
      <c r="AR112" s="126"/>
      <c r="AS112" s="126"/>
      <c r="AT112" s="126"/>
      <c r="AU112" s="126"/>
      <c r="AV112" s="126"/>
      <c r="AW112" s="126"/>
      <c r="AX112" s="126"/>
      <c r="AY112" s="126"/>
      <c r="AZ112" s="126"/>
      <c r="BA112" s="127"/>
      <c r="BC112" s="381"/>
      <c r="BD112" s="382"/>
      <c r="BE112" s="126"/>
      <c r="BF112" s="126"/>
      <c r="BG112" s="126"/>
      <c r="BH112" s="126"/>
      <c r="BI112" s="126"/>
      <c r="BJ112" s="126"/>
      <c r="BK112" s="126"/>
      <c r="BL112" s="126"/>
      <c r="BM112" s="126"/>
      <c r="BN112" s="126"/>
      <c r="BO112" s="127"/>
    </row>
    <row r="113" spans="1:67" ht="12.75" thickBot="1">
      <c r="A113" s="148" t="s">
        <v>287</v>
      </c>
      <c r="B113" s="291">
        <v>5</v>
      </c>
      <c r="C113" s="291"/>
      <c r="D113" s="135">
        <v>3599.9999997904524</v>
      </c>
      <c r="E113" s="146">
        <v>4.0555555557916192E-2</v>
      </c>
      <c r="F113" s="136">
        <v>173.73737373737373</v>
      </c>
      <c r="G113" s="136">
        <v>223.37662337662337</v>
      </c>
      <c r="H113" s="136" t="s">
        <v>280</v>
      </c>
      <c r="I113" s="149"/>
      <c r="K113" s="149">
        <v>62.11180124223602</v>
      </c>
      <c r="L113" s="149"/>
      <c r="M113" s="128"/>
      <c r="N113" s="126"/>
      <c r="O113" s="126"/>
      <c r="P113" s="126"/>
      <c r="Q113" s="126"/>
      <c r="R113" s="126"/>
      <c r="S113" s="126"/>
      <c r="T113" s="126"/>
      <c r="U113" s="126"/>
      <c r="V113" s="126"/>
      <c r="W113" s="126"/>
      <c r="X113" s="126"/>
      <c r="Y113" s="127"/>
      <c r="AA113" s="128"/>
      <c r="AB113" s="126"/>
      <c r="AC113" s="126"/>
      <c r="AD113" s="126"/>
      <c r="AE113" s="126"/>
      <c r="AF113" s="126"/>
      <c r="AG113" s="126"/>
      <c r="AH113" s="126"/>
      <c r="AI113" s="126"/>
      <c r="AJ113" s="126"/>
      <c r="AK113" s="126"/>
      <c r="AL113" s="126"/>
      <c r="AM113" s="127"/>
      <c r="AO113" s="128"/>
      <c r="AP113" s="126"/>
      <c r="AQ113" s="126"/>
      <c r="AR113" s="126"/>
      <c r="AS113" s="126"/>
      <c r="AT113" s="126"/>
      <c r="AU113" s="126"/>
      <c r="AV113" s="126"/>
      <c r="AW113" s="126"/>
      <c r="AX113" s="126"/>
      <c r="AY113" s="126"/>
      <c r="AZ113" s="126"/>
      <c r="BA113" s="127"/>
      <c r="BC113" s="128"/>
      <c r="BD113" s="126"/>
      <c r="BE113" s="126"/>
      <c r="BF113" s="126"/>
      <c r="BG113" s="126"/>
      <c r="BH113" s="126"/>
      <c r="BI113" s="126"/>
      <c r="BJ113" s="126"/>
      <c r="BK113" s="126"/>
      <c r="BL113" s="126"/>
      <c r="BM113" s="126"/>
      <c r="BN113" s="126"/>
      <c r="BO113" s="127"/>
    </row>
    <row r="114" spans="1:67" ht="12.75" thickBot="1">
      <c r="A114" s="147" t="s">
        <v>273</v>
      </c>
      <c r="B114" s="133">
        <v>10</v>
      </c>
      <c r="C114" s="133"/>
      <c r="D114" s="131">
        <v>1800</v>
      </c>
      <c r="E114" s="145">
        <v>0.12111111111111111</v>
      </c>
      <c r="F114" s="138">
        <v>277.23577235772359</v>
      </c>
      <c r="G114" s="138">
        <v>403.5502958579882</v>
      </c>
      <c r="H114" s="138" t="s">
        <v>281</v>
      </c>
      <c r="I114" s="149"/>
      <c r="K114" s="149">
        <v>80.227743271221541</v>
      </c>
      <c r="L114" s="149"/>
      <c r="M114" s="128"/>
      <c r="N114" s="126"/>
      <c r="O114" s="126"/>
      <c r="P114" s="126"/>
      <c r="Q114" s="126"/>
      <c r="R114" s="126"/>
      <c r="S114" s="126"/>
      <c r="T114" s="126"/>
      <c r="U114" s="126"/>
      <c r="V114" s="126"/>
      <c r="W114" s="126"/>
      <c r="X114" s="126"/>
      <c r="Y114" s="127"/>
      <c r="AA114" s="128"/>
      <c r="AB114" s="126"/>
      <c r="AC114" s="126"/>
      <c r="AD114" s="126"/>
      <c r="AE114" s="126"/>
      <c r="AF114" s="126"/>
      <c r="AG114" s="126"/>
      <c r="AH114" s="126"/>
      <c r="AI114" s="126"/>
      <c r="AJ114" s="126"/>
      <c r="AK114" s="126"/>
      <c r="AL114" s="126"/>
      <c r="AM114" s="127"/>
      <c r="AO114" s="128"/>
      <c r="AP114" s="126"/>
      <c r="AQ114" s="126"/>
      <c r="AR114" s="126"/>
      <c r="AS114" s="126"/>
      <c r="AT114" s="126"/>
      <c r="AU114" s="126"/>
      <c r="AV114" s="126"/>
      <c r="AW114" s="126"/>
      <c r="AX114" s="126"/>
      <c r="AY114" s="126"/>
      <c r="AZ114" s="126"/>
      <c r="BA114" s="127"/>
      <c r="BC114" s="128"/>
      <c r="BD114" s="126"/>
      <c r="BE114" s="126"/>
      <c r="BF114" s="126"/>
      <c r="BG114" s="126"/>
      <c r="BH114" s="126"/>
      <c r="BI114" s="126"/>
      <c r="BJ114" s="126"/>
      <c r="BK114" s="126"/>
      <c r="BL114" s="126"/>
      <c r="BM114" s="126"/>
      <c r="BN114" s="126"/>
      <c r="BO114" s="127"/>
    </row>
    <row r="115" spans="1:67" ht="12.75" thickBot="1">
      <c r="A115" s="148" t="s">
        <v>274</v>
      </c>
      <c r="B115" s="291">
        <v>10</v>
      </c>
      <c r="C115" s="291"/>
      <c r="D115" s="135">
        <v>1800</v>
      </c>
      <c r="E115" s="146">
        <v>0.12027777777777778</v>
      </c>
      <c r="F115" s="136">
        <v>278.18930041152259</v>
      </c>
      <c r="G115" s="136">
        <v>422.49999999999994</v>
      </c>
      <c r="H115" s="136" t="s">
        <v>282</v>
      </c>
      <c r="I115" s="149"/>
      <c r="K115" s="149">
        <v>92.198581560283671</v>
      </c>
      <c r="L115" s="149"/>
      <c r="M115" s="128"/>
      <c r="N115" s="126"/>
      <c r="O115" s="126"/>
      <c r="P115" s="126"/>
      <c r="Q115" s="126"/>
      <c r="R115" s="126"/>
      <c r="S115" s="126"/>
      <c r="T115" s="126"/>
      <c r="U115" s="126"/>
      <c r="V115" s="126"/>
      <c r="W115" s="126"/>
      <c r="X115" s="126"/>
      <c r="Y115" s="127"/>
      <c r="AA115" s="128"/>
      <c r="AB115" s="126"/>
      <c r="AC115" s="126"/>
      <c r="AD115" s="126"/>
      <c r="AE115" s="126"/>
      <c r="AF115" s="126"/>
      <c r="AG115" s="126"/>
      <c r="AH115" s="126"/>
      <c r="AI115" s="126"/>
      <c r="AJ115" s="126"/>
      <c r="AK115" s="126"/>
      <c r="AL115" s="126"/>
      <c r="AM115" s="127"/>
      <c r="AO115" s="128"/>
      <c r="AP115" s="126"/>
      <c r="AQ115" s="126"/>
      <c r="AR115" s="126"/>
      <c r="AS115" s="126"/>
      <c r="AT115" s="126"/>
      <c r="AU115" s="126"/>
      <c r="AV115" s="126"/>
      <c r="AW115" s="126"/>
      <c r="AX115" s="126"/>
      <c r="AY115" s="126"/>
      <c r="AZ115" s="126"/>
      <c r="BA115" s="127"/>
      <c r="BC115" s="128"/>
      <c r="BD115" s="126"/>
      <c r="BE115" s="126"/>
      <c r="BF115" s="126"/>
      <c r="BG115" s="126"/>
      <c r="BH115" s="126"/>
      <c r="BI115" s="126"/>
      <c r="BJ115" s="126"/>
      <c r="BK115" s="126"/>
      <c r="BL115" s="126"/>
      <c r="BM115" s="126"/>
      <c r="BN115" s="126"/>
      <c r="BO115" s="127"/>
    </row>
    <row r="116" spans="1:67" ht="12.75" thickBot="1">
      <c r="A116" s="147" t="s">
        <v>275</v>
      </c>
      <c r="B116" s="133">
        <v>27</v>
      </c>
      <c r="C116" s="133"/>
      <c r="D116" s="131">
        <v>3600</v>
      </c>
      <c r="E116" s="145">
        <v>4.3611111111111121E-2</v>
      </c>
      <c r="F116" s="138">
        <v>184.8648648648649</v>
      </c>
      <c r="G116" s="138">
        <v>255.22388059701493</v>
      </c>
      <c r="H116" s="138" t="s">
        <v>283</v>
      </c>
      <c r="I116" s="149"/>
      <c r="K116" s="149">
        <v>68.778280542986423</v>
      </c>
      <c r="L116" s="149"/>
      <c r="M116" s="128"/>
      <c r="N116" s="126"/>
      <c r="O116" s="126"/>
      <c r="P116" s="126"/>
      <c r="Q116" s="126"/>
      <c r="R116" s="126"/>
      <c r="S116" s="126"/>
      <c r="T116" s="126"/>
      <c r="U116" s="126"/>
      <c r="V116" s="126"/>
      <c r="W116" s="126"/>
      <c r="X116" s="126"/>
      <c r="Y116" s="127"/>
      <c r="AA116" s="128"/>
      <c r="AB116" s="126"/>
      <c r="AC116" s="126"/>
      <c r="AD116" s="126"/>
      <c r="AE116" s="126"/>
      <c r="AF116" s="126"/>
      <c r="AG116" s="126"/>
      <c r="AH116" s="126"/>
      <c r="AI116" s="126"/>
      <c r="AJ116" s="126"/>
      <c r="AK116" s="126"/>
      <c r="AL116" s="126"/>
      <c r="AM116" s="127"/>
      <c r="AO116" s="128"/>
      <c r="AP116" s="126"/>
      <c r="AQ116" s="126"/>
      <c r="AR116" s="126"/>
      <c r="AS116" s="126"/>
      <c r="AT116" s="126"/>
      <c r="AU116" s="126"/>
      <c r="AV116" s="126"/>
      <c r="AW116" s="126"/>
      <c r="AX116" s="126"/>
      <c r="AY116" s="126"/>
      <c r="AZ116" s="126"/>
      <c r="BA116" s="127"/>
      <c r="BC116" s="128"/>
      <c r="BD116" s="126"/>
      <c r="BE116" s="126"/>
      <c r="BF116" s="126"/>
      <c r="BG116" s="126"/>
      <c r="BH116" s="126"/>
      <c r="BI116" s="126"/>
      <c r="BJ116" s="126"/>
      <c r="BK116" s="126"/>
      <c r="BL116" s="126"/>
      <c r="BM116" s="126"/>
      <c r="BN116" s="126"/>
      <c r="BO116" s="127"/>
    </row>
    <row r="117" spans="1:67" ht="12.75" thickBot="1">
      <c r="A117" s="147" t="s">
        <v>276</v>
      </c>
      <c r="B117" s="133">
        <v>75</v>
      </c>
      <c r="C117" s="133"/>
      <c r="D117" s="131">
        <v>600</v>
      </c>
      <c r="E117" s="145">
        <v>0.36333333333333334</v>
      </c>
      <c r="F117" s="138">
        <v>278.68852459016392</v>
      </c>
      <c r="G117" s="138">
        <v>586.20689655172418</v>
      </c>
      <c r="H117" s="138" t="s">
        <v>284</v>
      </c>
      <c r="I117" s="149"/>
      <c r="K117" s="149">
        <v>68.659127625201947</v>
      </c>
      <c r="L117" s="149"/>
      <c r="M117" s="128"/>
      <c r="N117" s="126"/>
      <c r="O117" s="126"/>
      <c r="P117" s="126"/>
      <c r="Q117" s="126"/>
      <c r="R117" s="126"/>
      <c r="S117" s="126"/>
      <c r="T117" s="126"/>
      <c r="U117" s="126"/>
      <c r="V117" s="126"/>
      <c r="W117" s="126"/>
      <c r="X117" s="126"/>
      <c r="Y117" s="127"/>
      <c r="AA117" s="128"/>
      <c r="AB117" s="126"/>
      <c r="AC117" s="126"/>
      <c r="AD117" s="126"/>
      <c r="AE117" s="126"/>
      <c r="AF117" s="126"/>
      <c r="AG117" s="126"/>
      <c r="AH117" s="126"/>
      <c r="AI117" s="126"/>
      <c r="AJ117" s="126"/>
      <c r="AK117" s="126"/>
      <c r="AL117" s="126"/>
      <c r="AM117" s="127"/>
      <c r="AO117" s="128"/>
      <c r="AP117" s="126"/>
      <c r="AQ117" s="126"/>
      <c r="AR117" s="126"/>
      <c r="AS117" s="126"/>
      <c r="AT117" s="126"/>
      <c r="AU117" s="126"/>
      <c r="AV117" s="126"/>
      <c r="AW117" s="126"/>
      <c r="AX117" s="126"/>
      <c r="AY117" s="126"/>
      <c r="AZ117" s="126"/>
      <c r="BA117" s="127"/>
      <c r="BC117" s="128"/>
      <c r="BD117" s="126"/>
      <c r="BE117" s="126"/>
      <c r="BF117" s="126"/>
      <c r="BG117" s="126"/>
      <c r="BH117" s="126"/>
      <c r="BI117" s="126"/>
      <c r="BJ117" s="126"/>
      <c r="BK117" s="126"/>
      <c r="BL117" s="126"/>
      <c r="BM117" s="126"/>
      <c r="BN117" s="126"/>
      <c r="BO117" s="127"/>
    </row>
    <row r="118" spans="1:67" ht="12.75" thickBot="1">
      <c r="A118" s="148" t="s">
        <v>270</v>
      </c>
      <c r="B118" s="291">
        <v>97</v>
      </c>
      <c r="C118" s="291"/>
      <c r="D118" s="135">
        <v>60</v>
      </c>
      <c r="E118" s="146">
        <v>5.2333333333333334</v>
      </c>
      <c r="F118" s="136">
        <v>1262.962962962963</v>
      </c>
      <c r="G118" s="136">
        <v>1136.6666666666667</v>
      </c>
      <c r="H118" s="136" t="s">
        <v>285</v>
      </c>
      <c r="I118" s="149"/>
      <c r="K118" s="149">
        <v>86.017708044295333</v>
      </c>
      <c r="L118" s="149"/>
      <c r="M118" s="128"/>
      <c r="N118" s="126"/>
      <c r="O118" s="126"/>
      <c r="P118" s="126"/>
      <c r="Q118" s="126"/>
      <c r="R118" s="126"/>
      <c r="S118" s="126"/>
      <c r="T118" s="126"/>
      <c r="U118" s="126"/>
      <c r="V118" s="126"/>
      <c r="W118" s="126"/>
      <c r="X118" s="126"/>
      <c r="Y118" s="127"/>
      <c r="AA118" s="128"/>
      <c r="AB118" s="126"/>
      <c r="AC118" s="126"/>
      <c r="AD118" s="126"/>
      <c r="AE118" s="126"/>
      <c r="AF118" s="126"/>
      <c r="AG118" s="126"/>
      <c r="AH118" s="126"/>
      <c r="AI118" s="126"/>
      <c r="AJ118" s="126"/>
      <c r="AK118" s="126"/>
      <c r="AL118" s="126"/>
      <c r="AM118" s="127"/>
      <c r="AO118" s="128"/>
      <c r="AP118" s="126"/>
      <c r="AQ118" s="126"/>
      <c r="AR118" s="126"/>
      <c r="AS118" s="126"/>
      <c r="AT118" s="126"/>
      <c r="AU118" s="126"/>
      <c r="AV118" s="126"/>
      <c r="AW118" s="126"/>
      <c r="AX118" s="126"/>
      <c r="AY118" s="126"/>
      <c r="AZ118" s="126"/>
      <c r="BA118" s="127"/>
      <c r="BC118" s="128"/>
      <c r="BD118" s="126"/>
      <c r="BE118" s="126"/>
      <c r="BF118" s="126"/>
      <c r="BG118" s="126"/>
      <c r="BH118" s="126"/>
      <c r="BI118" s="126"/>
      <c r="BJ118" s="126"/>
      <c r="BK118" s="126"/>
      <c r="BL118" s="126"/>
      <c r="BM118" s="126"/>
      <c r="BN118" s="126"/>
      <c r="BO118" s="127"/>
    </row>
    <row r="119" spans="1:67">
      <c r="M119" s="128"/>
      <c r="N119" s="126"/>
      <c r="O119" s="126"/>
      <c r="P119" s="126"/>
      <c r="Q119" s="126"/>
      <c r="R119" s="126"/>
      <c r="S119" s="126"/>
      <c r="T119" s="126"/>
      <c r="U119" s="126"/>
      <c r="V119" s="126"/>
      <c r="W119" s="126"/>
      <c r="X119" s="126"/>
      <c r="Y119" s="127"/>
      <c r="AA119" s="128"/>
      <c r="AB119" s="126"/>
      <c r="AC119" s="126"/>
      <c r="AD119" s="126"/>
      <c r="AE119" s="126"/>
      <c r="AF119" s="126"/>
      <c r="AG119" s="126"/>
      <c r="AH119" s="126"/>
      <c r="AI119" s="126"/>
      <c r="AJ119" s="126"/>
      <c r="AK119" s="126"/>
      <c r="AL119" s="126"/>
      <c r="AM119" s="127"/>
      <c r="AO119" s="128"/>
      <c r="AP119" s="126"/>
      <c r="AQ119" s="126"/>
      <c r="AR119" s="126"/>
      <c r="AS119" s="126"/>
      <c r="AT119" s="126"/>
      <c r="AU119" s="126"/>
      <c r="AV119" s="126"/>
      <c r="AW119" s="126"/>
      <c r="AX119" s="126"/>
      <c r="AY119" s="126"/>
      <c r="AZ119" s="126"/>
      <c r="BA119" s="127"/>
      <c r="BC119" s="128"/>
      <c r="BD119" s="126"/>
      <c r="BE119" s="126"/>
      <c r="BF119" s="126"/>
      <c r="BG119" s="126"/>
      <c r="BH119" s="126"/>
      <c r="BI119" s="126"/>
      <c r="BJ119" s="126"/>
      <c r="BK119" s="126"/>
      <c r="BL119" s="126"/>
      <c r="BM119" s="126"/>
      <c r="BN119" s="126"/>
      <c r="BO119" s="127"/>
    </row>
    <row r="120" spans="1:67">
      <c r="M120" s="128"/>
      <c r="N120" s="126"/>
      <c r="O120" s="126"/>
      <c r="P120" s="126"/>
      <c r="Q120" s="126"/>
      <c r="R120" s="126"/>
      <c r="S120" s="126"/>
      <c r="T120" s="126"/>
      <c r="U120" s="126"/>
      <c r="V120" s="126"/>
      <c r="W120" s="126"/>
      <c r="X120" s="126"/>
      <c r="Y120" s="127"/>
      <c r="AA120" s="128"/>
      <c r="AB120" s="126"/>
      <c r="AC120" s="126"/>
      <c r="AD120" s="126"/>
      <c r="AE120" s="126"/>
      <c r="AF120" s="126"/>
      <c r="AG120" s="126"/>
      <c r="AH120" s="126"/>
      <c r="AI120" s="126"/>
      <c r="AJ120" s="126"/>
      <c r="AK120" s="126"/>
      <c r="AL120" s="126"/>
      <c r="AM120" s="127"/>
      <c r="AO120" s="128"/>
      <c r="AP120" s="126"/>
      <c r="AQ120" s="126"/>
      <c r="AR120" s="126"/>
      <c r="AS120" s="126"/>
      <c r="AT120" s="126"/>
      <c r="AU120" s="126"/>
      <c r="AV120" s="126"/>
      <c r="AW120" s="126"/>
      <c r="AX120" s="126"/>
      <c r="AY120" s="126"/>
      <c r="AZ120" s="126"/>
      <c r="BA120" s="127"/>
      <c r="BC120" s="128"/>
      <c r="BD120" s="126"/>
      <c r="BE120" s="126"/>
      <c r="BF120" s="126"/>
      <c r="BG120" s="126"/>
      <c r="BH120" s="126"/>
      <c r="BI120" s="126"/>
      <c r="BJ120" s="126"/>
      <c r="BK120" s="126"/>
      <c r="BL120" s="126"/>
      <c r="BM120" s="126"/>
      <c r="BN120" s="126"/>
      <c r="BO120" s="127"/>
    </row>
    <row r="121" spans="1:67">
      <c r="M121" s="128"/>
      <c r="N121" s="126"/>
      <c r="O121" s="126"/>
      <c r="P121" s="126"/>
      <c r="Q121" s="126"/>
      <c r="R121" s="126"/>
      <c r="S121" s="126"/>
      <c r="T121" s="126"/>
      <c r="U121" s="126"/>
      <c r="V121" s="126"/>
      <c r="W121" s="126"/>
      <c r="X121" s="126"/>
      <c r="Y121" s="127"/>
      <c r="AA121" s="128"/>
      <c r="AB121" s="126"/>
      <c r="AC121" s="126"/>
      <c r="AD121" s="126"/>
      <c r="AE121" s="126"/>
      <c r="AF121" s="126"/>
      <c r="AG121" s="126"/>
      <c r="AH121" s="126"/>
      <c r="AI121" s="126"/>
      <c r="AJ121" s="126"/>
      <c r="AK121" s="126"/>
      <c r="AL121" s="126"/>
      <c r="AM121" s="127"/>
      <c r="AO121" s="128"/>
      <c r="AP121" s="126"/>
      <c r="AQ121" s="126"/>
      <c r="AR121" s="126"/>
      <c r="AS121" s="126"/>
      <c r="AT121" s="126"/>
      <c r="AU121" s="126"/>
      <c r="AV121" s="126"/>
      <c r="AW121" s="126"/>
      <c r="AX121" s="126"/>
      <c r="AY121" s="126"/>
      <c r="AZ121" s="126"/>
      <c r="BA121" s="127"/>
      <c r="BC121" s="128"/>
      <c r="BD121" s="126"/>
      <c r="BE121" s="126"/>
      <c r="BF121" s="126"/>
      <c r="BG121" s="126"/>
      <c r="BH121" s="126"/>
      <c r="BI121" s="126"/>
      <c r="BJ121" s="126"/>
      <c r="BK121" s="126"/>
      <c r="BL121" s="126"/>
      <c r="BM121" s="126"/>
      <c r="BN121" s="126"/>
      <c r="BO121" s="127"/>
    </row>
    <row r="122" spans="1:67">
      <c r="M122" s="128"/>
      <c r="N122" s="126"/>
      <c r="O122" s="126"/>
      <c r="P122" s="126"/>
      <c r="Q122" s="126"/>
      <c r="R122" s="126"/>
      <c r="S122" s="126"/>
      <c r="T122" s="126"/>
      <c r="U122" s="126"/>
      <c r="V122" s="126"/>
      <c r="W122" s="126"/>
      <c r="X122" s="126"/>
      <c r="Y122" s="127"/>
      <c r="AA122" s="128"/>
      <c r="AB122" s="126"/>
      <c r="AC122" s="126"/>
      <c r="AD122" s="126"/>
      <c r="AE122" s="126"/>
      <c r="AF122" s="126"/>
      <c r="AG122" s="126"/>
      <c r="AH122" s="126"/>
      <c r="AI122" s="126"/>
      <c r="AJ122" s="126"/>
      <c r="AK122" s="126"/>
      <c r="AL122" s="126"/>
      <c r="AM122" s="127"/>
      <c r="AO122" s="128"/>
      <c r="AP122" s="126"/>
      <c r="AQ122" s="126"/>
      <c r="AR122" s="126"/>
      <c r="AS122" s="126"/>
      <c r="AT122" s="126"/>
      <c r="AU122" s="126"/>
      <c r="AV122" s="126"/>
      <c r="AW122" s="126"/>
      <c r="AX122" s="126"/>
      <c r="AY122" s="126"/>
      <c r="AZ122" s="126"/>
      <c r="BA122" s="127"/>
      <c r="BC122" s="128"/>
      <c r="BD122" s="126"/>
      <c r="BE122" s="126"/>
      <c r="BF122" s="126"/>
      <c r="BG122" s="126"/>
      <c r="BH122" s="126"/>
      <c r="BI122" s="126"/>
      <c r="BJ122" s="126"/>
      <c r="BK122" s="126"/>
      <c r="BL122" s="126"/>
      <c r="BM122" s="126"/>
      <c r="BN122" s="126"/>
      <c r="BO122" s="127"/>
    </row>
    <row r="123" spans="1:67">
      <c r="M123" s="128"/>
      <c r="N123" s="126"/>
      <c r="O123" s="126"/>
      <c r="P123" s="126"/>
      <c r="Q123" s="126"/>
      <c r="R123" s="126"/>
      <c r="S123" s="126"/>
      <c r="T123" s="126"/>
      <c r="U123" s="126"/>
      <c r="V123" s="126"/>
      <c r="W123" s="126"/>
      <c r="X123" s="126"/>
      <c r="Y123" s="127"/>
      <c r="AA123" s="128"/>
      <c r="AB123" s="126"/>
      <c r="AC123" s="126"/>
      <c r="AD123" s="126"/>
      <c r="AE123" s="126"/>
      <c r="AF123" s="126"/>
      <c r="AG123" s="126"/>
      <c r="AH123" s="126"/>
      <c r="AI123" s="126"/>
      <c r="AJ123" s="126"/>
      <c r="AK123" s="126"/>
      <c r="AL123" s="126"/>
      <c r="AM123" s="127"/>
      <c r="AO123" s="128"/>
      <c r="AP123" s="126"/>
      <c r="AQ123" s="126"/>
      <c r="AR123" s="126"/>
      <c r="AS123" s="126"/>
      <c r="AT123" s="126"/>
      <c r="AU123" s="126"/>
      <c r="AV123" s="126"/>
      <c r="AW123" s="126"/>
      <c r="AX123" s="126"/>
      <c r="AY123" s="126"/>
      <c r="AZ123" s="126"/>
      <c r="BA123" s="127"/>
      <c r="BC123" s="128"/>
      <c r="BD123" s="126"/>
      <c r="BE123" s="126"/>
      <c r="BF123" s="126"/>
      <c r="BG123" s="126"/>
      <c r="BH123" s="126"/>
      <c r="BI123" s="126"/>
      <c r="BJ123" s="126"/>
      <c r="BK123" s="126"/>
      <c r="BL123" s="126"/>
      <c r="BM123" s="126"/>
      <c r="BN123" s="126"/>
      <c r="BO123" s="127"/>
    </row>
    <row r="124" spans="1:67">
      <c r="B124" s="150"/>
      <c r="M124" s="128"/>
      <c r="N124" s="126"/>
      <c r="O124" s="126"/>
      <c r="P124" s="126"/>
      <c r="Q124" s="126"/>
      <c r="R124" s="126"/>
      <c r="S124" s="126"/>
      <c r="T124" s="126"/>
      <c r="U124" s="126"/>
      <c r="V124" s="126"/>
      <c r="W124" s="126"/>
      <c r="X124" s="126"/>
      <c r="Y124" s="127"/>
      <c r="AA124" s="128"/>
      <c r="AB124" s="126"/>
      <c r="AC124" s="126"/>
      <c r="AD124" s="126"/>
      <c r="AE124" s="126"/>
      <c r="AF124" s="126"/>
      <c r="AG124" s="126"/>
      <c r="AH124" s="126"/>
      <c r="AI124" s="126"/>
      <c r="AJ124" s="126"/>
      <c r="AK124" s="126"/>
      <c r="AL124" s="126"/>
      <c r="AM124" s="127"/>
      <c r="AO124" s="128"/>
      <c r="AP124" s="126"/>
      <c r="AQ124" s="126"/>
      <c r="AR124" s="126"/>
      <c r="AS124" s="126"/>
      <c r="AT124" s="126"/>
      <c r="AU124" s="126"/>
      <c r="AV124" s="126"/>
      <c r="AW124" s="126"/>
      <c r="AX124" s="126"/>
      <c r="AY124" s="126"/>
      <c r="AZ124" s="126"/>
      <c r="BA124" s="127"/>
      <c r="BC124" s="128"/>
      <c r="BD124" s="126"/>
      <c r="BE124" s="126"/>
      <c r="BF124" s="126"/>
      <c r="BG124" s="126"/>
      <c r="BH124" s="126"/>
      <c r="BI124" s="126"/>
      <c r="BJ124" s="126"/>
      <c r="BK124" s="126"/>
      <c r="BL124" s="126"/>
      <c r="BM124" s="126"/>
      <c r="BN124" s="126"/>
      <c r="BO124" s="127"/>
    </row>
    <row r="125" spans="1:67">
      <c r="M125" s="128"/>
      <c r="N125" s="126"/>
      <c r="O125" s="126"/>
      <c r="P125" s="126"/>
      <c r="Q125" s="126"/>
      <c r="R125" s="126"/>
      <c r="S125" s="126"/>
      <c r="T125" s="126"/>
      <c r="U125" s="126"/>
      <c r="V125" s="126"/>
      <c r="W125" s="126"/>
      <c r="X125" s="126"/>
      <c r="Y125" s="127"/>
      <c r="AA125" s="128"/>
      <c r="AB125" s="126"/>
      <c r="AC125" s="126"/>
      <c r="AD125" s="126"/>
      <c r="AE125" s="126"/>
      <c r="AF125" s="126"/>
      <c r="AG125" s="126"/>
      <c r="AH125" s="126"/>
      <c r="AI125" s="126"/>
      <c r="AJ125" s="126"/>
      <c r="AK125" s="126"/>
      <c r="AL125" s="126"/>
      <c r="AM125" s="127"/>
      <c r="AO125" s="128"/>
      <c r="AP125" s="126"/>
      <c r="AQ125" s="126"/>
      <c r="AR125" s="126"/>
      <c r="AS125" s="126"/>
      <c r="AT125" s="126"/>
      <c r="AU125" s="126"/>
      <c r="AV125" s="126"/>
      <c r="AW125" s="126"/>
      <c r="AX125" s="126"/>
      <c r="AY125" s="126"/>
      <c r="AZ125" s="126"/>
      <c r="BA125" s="127"/>
      <c r="BC125" s="128"/>
      <c r="BD125" s="126"/>
      <c r="BE125" s="126"/>
      <c r="BF125" s="126"/>
      <c r="BG125" s="126"/>
      <c r="BH125" s="126"/>
      <c r="BI125" s="126"/>
      <c r="BJ125" s="126"/>
      <c r="BK125" s="126"/>
      <c r="BL125" s="126"/>
      <c r="BM125" s="126"/>
      <c r="BN125" s="126"/>
      <c r="BO125" s="127"/>
    </row>
    <row r="126" spans="1:67">
      <c r="M126" s="128"/>
      <c r="N126" s="126"/>
      <c r="O126" s="126"/>
      <c r="P126" s="126"/>
      <c r="Q126" s="126"/>
      <c r="R126" s="126"/>
      <c r="S126" s="126"/>
      <c r="T126" s="126"/>
      <c r="U126" s="126"/>
      <c r="V126" s="126"/>
      <c r="W126" s="126"/>
      <c r="X126" s="126"/>
      <c r="Y126" s="127"/>
      <c r="AA126" s="128"/>
      <c r="AB126" s="126"/>
      <c r="AC126" s="126"/>
      <c r="AD126" s="126"/>
      <c r="AE126" s="126"/>
      <c r="AF126" s="126"/>
      <c r="AG126" s="126"/>
      <c r="AH126" s="126"/>
      <c r="AI126" s="126"/>
      <c r="AJ126" s="126"/>
      <c r="AK126" s="126"/>
      <c r="AL126" s="126"/>
      <c r="AM126" s="127"/>
      <c r="AO126" s="128"/>
      <c r="AP126" s="126"/>
      <c r="AQ126" s="126"/>
      <c r="AR126" s="126"/>
      <c r="AS126" s="126"/>
      <c r="AT126" s="126"/>
      <c r="AU126" s="126"/>
      <c r="AV126" s="126"/>
      <c r="AW126" s="126"/>
      <c r="AX126" s="126"/>
      <c r="AY126" s="126"/>
      <c r="AZ126" s="126"/>
      <c r="BA126" s="127"/>
      <c r="BC126" s="128"/>
      <c r="BD126" s="126"/>
      <c r="BE126" s="126"/>
      <c r="BF126" s="126"/>
      <c r="BG126" s="126"/>
      <c r="BH126" s="126"/>
      <c r="BI126" s="126"/>
      <c r="BJ126" s="126"/>
      <c r="BK126" s="126"/>
      <c r="BL126" s="126"/>
      <c r="BM126" s="126"/>
      <c r="BN126" s="126"/>
      <c r="BO126" s="127"/>
    </row>
    <row r="127" spans="1:67">
      <c r="M127" s="128"/>
      <c r="N127" s="126"/>
      <c r="O127" s="126"/>
      <c r="P127" s="126"/>
      <c r="Q127" s="126"/>
      <c r="R127" s="126"/>
      <c r="S127" s="126"/>
      <c r="T127" s="126"/>
      <c r="U127" s="126"/>
      <c r="V127" s="126"/>
      <c r="W127" s="126"/>
      <c r="X127" s="126"/>
      <c r="Y127" s="127"/>
      <c r="AA127" s="128"/>
      <c r="AB127" s="126"/>
      <c r="AC127" s="126"/>
      <c r="AD127" s="126"/>
      <c r="AE127" s="126"/>
      <c r="AF127" s="126"/>
      <c r="AG127" s="126"/>
      <c r="AH127" s="126"/>
      <c r="AI127" s="126"/>
      <c r="AJ127" s="126"/>
      <c r="AK127" s="126"/>
      <c r="AL127" s="126"/>
      <c r="AM127" s="127"/>
      <c r="AO127" s="128"/>
      <c r="AP127" s="126"/>
      <c r="AQ127" s="126"/>
      <c r="AR127" s="126"/>
      <c r="AS127" s="126"/>
      <c r="AT127" s="126"/>
      <c r="AU127" s="126"/>
      <c r="AV127" s="126"/>
      <c r="AW127" s="126"/>
      <c r="AX127" s="126"/>
      <c r="AY127" s="126"/>
      <c r="AZ127" s="126"/>
      <c r="BA127" s="127"/>
      <c r="BC127" s="128"/>
      <c r="BD127" s="126"/>
      <c r="BE127" s="126"/>
      <c r="BF127" s="126"/>
      <c r="BG127" s="126"/>
      <c r="BH127" s="126"/>
      <c r="BI127" s="126"/>
      <c r="BJ127" s="126"/>
      <c r="BK127" s="126"/>
      <c r="BL127" s="126"/>
      <c r="BM127" s="126"/>
      <c r="BN127" s="126"/>
      <c r="BO127" s="127"/>
    </row>
    <row r="128" spans="1:67">
      <c r="M128" s="128"/>
      <c r="N128" s="126"/>
      <c r="O128" s="126"/>
      <c r="P128" s="126"/>
      <c r="Q128" s="126"/>
      <c r="R128" s="126"/>
      <c r="S128" s="126"/>
      <c r="T128" s="126"/>
      <c r="U128" s="126"/>
      <c r="V128" s="126"/>
      <c r="W128" s="126"/>
      <c r="X128" s="126"/>
      <c r="Y128" s="127"/>
      <c r="AA128" s="128"/>
      <c r="AB128" s="126"/>
      <c r="AC128" s="126"/>
      <c r="AD128" s="126"/>
      <c r="AE128" s="126"/>
      <c r="AF128" s="126"/>
      <c r="AG128" s="126"/>
      <c r="AH128" s="126"/>
      <c r="AI128" s="126"/>
      <c r="AJ128" s="126"/>
      <c r="AK128" s="126"/>
      <c r="AL128" s="126"/>
      <c r="AM128" s="127"/>
      <c r="AO128" s="128"/>
      <c r="AP128" s="126"/>
      <c r="AQ128" s="126"/>
      <c r="AR128" s="126"/>
      <c r="AS128" s="126"/>
      <c r="AT128" s="126"/>
      <c r="AU128" s="126"/>
      <c r="AV128" s="126"/>
      <c r="AW128" s="126"/>
      <c r="AX128" s="126"/>
      <c r="AY128" s="126"/>
      <c r="AZ128" s="126"/>
      <c r="BA128" s="127"/>
      <c r="BC128" s="128"/>
      <c r="BD128" s="126"/>
      <c r="BE128" s="126"/>
      <c r="BF128" s="126"/>
      <c r="BG128" s="126"/>
      <c r="BH128" s="126"/>
      <c r="BI128" s="126"/>
      <c r="BJ128" s="126"/>
      <c r="BK128" s="126"/>
      <c r="BL128" s="126"/>
      <c r="BM128" s="126"/>
      <c r="BN128" s="126"/>
      <c r="BO128" s="127"/>
    </row>
    <row r="129" spans="2:67">
      <c r="M129" s="128"/>
      <c r="N129" s="126"/>
      <c r="O129" s="126"/>
      <c r="P129" s="126"/>
      <c r="Q129" s="126"/>
      <c r="R129" s="126"/>
      <c r="S129" s="126"/>
      <c r="T129" s="126"/>
      <c r="U129" s="126"/>
      <c r="V129" s="126"/>
      <c r="W129" s="126"/>
      <c r="X129" s="126"/>
      <c r="Y129" s="127"/>
      <c r="AA129" s="128"/>
      <c r="AB129" s="126"/>
      <c r="AC129" s="126"/>
      <c r="AD129" s="126"/>
      <c r="AE129" s="126"/>
      <c r="AF129" s="126"/>
      <c r="AG129" s="126"/>
      <c r="AH129" s="126"/>
      <c r="AI129" s="126"/>
      <c r="AJ129" s="126"/>
      <c r="AK129" s="126"/>
      <c r="AL129" s="126"/>
      <c r="AM129" s="127"/>
      <c r="AO129" s="128"/>
      <c r="AP129" s="126"/>
      <c r="AQ129" s="126"/>
      <c r="AR129" s="126"/>
      <c r="AS129" s="126"/>
      <c r="AT129" s="126"/>
      <c r="AU129" s="126"/>
      <c r="AV129" s="126"/>
      <c r="AW129" s="126"/>
      <c r="AX129" s="126"/>
      <c r="AY129" s="126"/>
      <c r="AZ129" s="126"/>
      <c r="BA129" s="127"/>
      <c r="BC129" s="128"/>
      <c r="BD129" s="126"/>
      <c r="BE129" s="126"/>
      <c r="BF129" s="126"/>
      <c r="BG129" s="126"/>
      <c r="BH129" s="126"/>
      <c r="BI129" s="126"/>
      <c r="BJ129" s="126"/>
      <c r="BK129" s="126"/>
      <c r="BL129" s="126"/>
      <c r="BM129" s="126"/>
      <c r="BN129" s="126"/>
      <c r="BO129" s="127"/>
    </row>
    <row r="130" spans="2:67">
      <c r="M130" s="128"/>
      <c r="N130" s="126"/>
      <c r="O130" s="126"/>
      <c r="P130" s="126"/>
      <c r="Q130" s="126"/>
      <c r="R130" s="126"/>
      <c r="S130" s="126"/>
      <c r="T130" s="126"/>
      <c r="U130" s="126"/>
      <c r="V130" s="126"/>
      <c r="W130" s="126"/>
      <c r="X130" s="126"/>
      <c r="Y130" s="127"/>
      <c r="AA130" s="128"/>
      <c r="AB130" s="126"/>
      <c r="AC130" s="126"/>
      <c r="AD130" s="126"/>
      <c r="AE130" s="126"/>
      <c r="AF130" s="126"/>
      <c r="AG130" s="126"/>
      <c r="AH130" s="126"/>
      <c r="AI130" s="126"/>
      <c r="AJ130" s="126"/>
      <c r="AK130" s="126"/>
      <c r="AL130" s="126"/>
      <c r="AM130" s="127"/>
      <c r="AO130" s="128"/>
      <c r="AP130" s="126"/>
      <c r="AQ130" s="126"/>
      <c r="AR130" s="126"/>
      <c r="AS130" s="126"/>
      <c r="AT130" s="126"/>
      <c r="AU130" s="126"/>
      <c r="AV130" s="126"/>
      <c r="AW130" s="126"/>
      <c r="AX130" s="126"/>
      <c r="AY130" s="126"/>
      <c r="AZ130" s="126"/>
      <c r="BA130" s="127"/>
      <c r="BC130" s="128"/>
      <c r="BD130" s="126"/>
      <c r="BE130" s="126"/>
      <c r="BF130" s="126"/>
      <c r="BG130" s="126"/>
      <c r="BH130" s="126"/>
      <c r="BI130" s="126"/>
      <c r="BJ130" s="126"/>
      <c r="BK130" s="126"/>
      <c r="BL130" s="126"/>
      <c r="BM130" s="126"/>
      <c r="BN130" s="126"/>
      <c r="BO130" s="127"/>
    </row>
    <row r="131" spans="2:67">
      <c r="B131" s="150"/>
      <c r="M131" s="128"/>
      <c r="N131" s="126"/>
      <c r="O131" s="126"/>
      <c r="P131" s="126"/>
      <c r="Q131" s="126"/>
      <c r="R131" s="126"/>
      <c r="S131" s="126"/>
      <c r="T131" s="126"/>
      <c r="U131" s="126"/>
      <c r="V131" s="126"/>
      <c r="W131" s="126"/>
      <c r="X131" s="126"/>
      <c r="Y131" s="127"/>
      <c r="AA131" s="128"/>
      <c r="AB131" s="126"/>
      <c r="AC131" s="126"/>
      <c r="AD131" s="126"/>
      <c r="AE131" s="126"/>
      <c r="AF131" s="126"/>
      <c r="AG131" s="126"/>
      <c r="AH131" s="126"/>
      <c r="AI131" s="126"/>
      <c r="AJ131" s="126"/>
      <c r="AK131" s="126"/>
      <c r="AL131" s="126"/>
      <c r="AM131" s="127"/>
      <c r="AO131" s="128"/>
      <c r="AP131" s="126"/>
      <c r="AQ131" s="126"/>
      <c r="AR131" s="126"/>
      <c r="AS131" s="126"/>
      <c r="AT131" s="126"/>
      <c r="AU131" s="126"/>
      <c r="AV131" s="126"/>
      <c r="AW131" s="126"/>
      <c r="AX131" s="126"/>
      <c r="AY131" s="126"/>
      <c r="AZ131" s="126"/>
      <c r="BA131" s="127"/>
      <c r="BC131" s="128"/>
      <c r="BD131" s="126"/>
      <c r="BE131" s="126"/>
      <c r="BF131" s="126"/>
      <c r="BG131" s="126"/>
      <c r="BH131" s="126"/>
      <c r="BI131" s="126"/>
      <c r="BJ131" s="126"/>
      <c r="BK131" s="126"/>
      <c r="BL131" s="126"/>
      <c r="BM131" s="126"/>
      <c r="BN131" s="126"/>
      <c r="BO131" s="127"/>
    </row>
    <row r="132" spans="2:67">
      <c r="M132" s="128"/>
      <c r="N132" s="126"/>
      <c r="O132" s="126"/>
      <c r="P132" s="126"/>
      <c r="Q132" s="126"/>
      <c r="R132" s="126"/>
      <c r="S132" s="126"/>
      <c r="T132" s="126"/>
      <c r="U132" s="126"/>
      <c r="V132" s="126"/>
      <c r="W132" s="126"/>
      <c r="X132" s="126"/>
      <c r="Y132" s="127"/>
      <c r="AA132" s="128"/>
      <c r="AB132" s="126"/>
      <c r="AC132" s="126"/>
      <c r="AD132" s="126"/>
      <c r="AE132" s="126"/>
      <c r="AF132" s="126"/>
      <c r="AG132" s="126"/>
      <c r="AH132" s="126"/>
      <c r="AI132" s="126"/>
      <c r="AJ132" s="126"/>
      <c r="AK132" s="126"/>
      <c r="AL132" s="126"/>
      <c r="AM132" s="127"/>
      <c r="AO132" s="128"/>
      <c r="AP132" s="126"/>
      <c r="AQ132" s="126"/>
      <c r="AR132" s="126"/>
      <c r="AS132" s="126"/>
      <c r="AT132" s="126"/>
      <c r="AU132" s="126"/>
      <c r="AV132" s="126"/>
      <c r="AW132" s="126"/>
      <c r="AX132" s="126"/>
      <c r="AY132" s="126"/>
      <c r="AZ132" s="126"/>
      <c r="BA132" s="127"/>
      <c r="BC132" s="128"/>
      <c r="BD132" s="126"/>
      <c r="BE132" s="126"/>
      <c r="BF132" s="126"/>
      <c r="BG132" s="126"/>
      <c r="BH132" s="126"/>
      <c r="BI132" s="126"/>
      <c r="BJ132" s="126"/>
      <c r="BK132" s="126"/>
      <c r="BL132" s="126"/>
      <c r="BM132" s="126"/>
      <c r="BN132" s="126"/>
      <c r="BO132" s="127"/>
    </row>
    <row r="133" spans="2:67">
      <c r="M133" s="128"/>
      <c r="N133" s="126"/>
      <c r="O133" s="126"/>
      <c r="P133" s="126"/>
      <c r="Q133" s="126"/>
      <c r="R133" s="126"/>
      <c r="S133" s="126"/>
      <c r="T133" s="126"/>
      <c r="U133" s="126"/>
      <c r="V133" s="126"/>
      <c r="W133" s="126"/>
      <c r="X133" s="126"/>
      <c r="Y133" s="127"/>
      <c r="AA133" s="128"/>
      <c r="AB133" s="126"/>
      <c r="AC133" s="126"/>
      <c r="AD133" s="126"/>
      <c r="AE133" s="126"/>
      <c r="AF133" s="126"/>
      <c r="AG133" s="126"/>
      <c r="AH133" s="126"/>
      <c r="AI133" s="126"/>
      <c r="AJ133" s="126"/>
      <c r="AK133" s="126"/>
      <c r="AL133" s="126"/>
      <c r="AM133" s="127"/>
      <c r="AO133" s="128"/>
      <c r="AP133" s="126"/>
      <c r="AQ133" s="126"/>
      <c r="AR133" s="126"/>
      <c r="AS133" s="126"/>
      <c r="AT133" s="126"/>
      <c r="AU133" s="126"/>
      <c r="AV133" s="126"/>
      <c r="AW133" s="126"/>
      <c r="AX133" s="126"/>
      <c r="AY133" s="126"/>
      <c r="AZ133" s="126"/>
      <c r="BA133" s="127"/>
      <c r="BC133" s="128"/>
      <c r="BD133" s="126"/>
      <c r="BE133" s="126"/>
      <c r="BF133" s="126"/>
      <c r="BG133" s="126"/>
      <c r="BH133" s="126"/>
      <c r="BI133" s="126"/>
      <c r="BJ133" s="126"/>
      <c r="BK133" s="126"/>
      <c r="BL133" s="126"/>
      <c r="BM133" s="126"/>
      <c r="BN133" s="126"/>
      <c r="BO133" s="127"/>
    </row>
    <row r="134" spans="2:67">
      <c r="M134" s="128"/>
      <c r="N134" s="126"/>
      <c r="O134" s="126"/>
      <c r="P134" s="126"/>
      <c r="Q134" s="126"/>
      <c r="R134" s="126"/>
      <c r="S134" s="126"/>
      <c r="T134" s="126"/>
      <c r="U134" s="126"/>
      <c r="V134" s="126"/>
      <c r="W134" s="126"/>
      <c r="X134" s="126"/>
      <c r="Y134" s="127"/>
      <c r="AA134" s="128"/>
      <c r="AB134" s="126"/>
      <c r="AC134" s="126"/>
      <c r="AD134" s="126"/>
      <c r="AE134" s="126"/>
      <c r="AF134" s="126"/>
      <c r="AG134" s="126"/>
      <c r="AH134" s="126"/>
      <c r="AI134" s="126"/>
      <c r="AJ134" s="126"/>
      <c r="AK134" s="126"/>
      <c r="AL134" s="126"/>
      <c r="AM134" s="127"/>
      <c r="AO134" s="128"/>
      <c r="AP134" s="126"/>
      <c r="AQ134" s="126"/>
      <c r="AR134" s="126"/>
      <c r="AS134" s="126"/>
      <c r="AT134" s="126"/>
      <c r="AU134" s="126"/>
      <c r="AV134" s="126"/>
      <c r="AW134" s="126"/>
      <c r="AX134" s="126"/>
      <c r="AY134" s="126"/>
      <c r="AZ134" s="126"/>
      <c r="BA134" s="127"/>
      <c r="BC134" s="128"/>
      <c r="BD134" s="126"/>
      <c r="BE134" s="126"/>
      <c r="BF134" s="126"/>
      <c r="BG134" s="126"/>
      <c r="BH134" s="126"/>
      <c r="BI134" s="126"/>
      <c r="BJ134" s="126"/>
      <c r="BK134" s="126"/>
      <c r="BL134" s="126"/>
      <c r="BM134" s="126"/>
      <c r="BN134" s="126"/>
      <c r="BO134" s="127"/>
    </row>
    <row r="135" spans="2:67">
      <c r="M135" s="128"/>
      <c r="N135" s="126"/>
      <c r="O135" s="126"/>
      <c r="P135" s="126"/>
      <c r="Q135" s="126"/>
      <c r="R135" s="126"/>
      <c r="S135" s="126"/>
      <c r="T135" s="126"/>
      <c r="U135" s="126"/>
      <c r="V135" s="126"/>
      <c r="W135" s="126"/>
      <c r="X135" s="126"/>
      <c r="Y135" s="127"/>
      <c r="AA135" s="128"/>
      <c r="AB135" s="126"/>
      <c r="AC135" s="126"/>
      <c r="AD135" s="126"/>
      <c r="AE135" s="126"/>
      <c r="AF135" s="126"/>
      <c r="AG135" s="126"/>
      <c r="AH135" s="126"/>
      <c r="AI135" s="126"/>
      <c r="AJ135" s="126"/>
      <c r="AK135" s="126"/>
      <c r="AL135" s="126"/>
      <c r="AM135" s="127"/>
      <c r="AO135" s="128"/>
      <c r="AP135" s="126"/>
      <c r="AQ135" s="126"/>
      <c r="AR135" s="126"/>
      <c r="AS135" s="126"/>
      <c r="AT135" s="126"/>
      <c r="AU135" s="126"/>
      <c r="AV135" s="126"/>
      <c r="AW135" s="126"/>
      <c r="AX135" s="126"/>
      <c r="AY135" s="126"/>
      <c r="AZ135" s="126"/>
      <c r="BA135" s="127"/>
      <c r="BC135" s="128"/>
      <c r="BD135" s="126"/>
      <c r="BE135" s="126"/>
      <c r="BF135" s="126"/>
      <c r="BG135" s="126"/>
      <c r="BH135" s="126"/>
      <c r="BI135" s="126"/>
      <c r="BJ135" s="126"/>
      <c r="BK135" s="126"/>
      <c r="BL135" s="126"/>
      <c r="BM135" s="126"/>
      <c r="BN135" s="126"/>
      <c r="BO135" s="127"/>
    </row>
    <row r="136" spans="2:67">
      <c r="M136" s="128"/>
      <c r="N136" s="126"/>
      <c r="O136" s="126"/>
      <c r="P136" s="126"/>
      <c r="Q136" s="126"/>
      <c r="R136" s="126"/>
      <c r="S136" s="126"/>
      <c r="T136" s="126"/>
      <c r="U136" s="126"/>
      <c r="V136" s="126"/>
      <c r="W136" s="126"/>
      <c r="X136" s="126"/>
      <c r="Y136" s="127"/>
      <c r="AA136" s="128"/>
      <c r="AB136" s="126"/>
      <c r="AC136" s="126"/>
      <c r="AD136" s="126"/>
      <c r="AE136" s="126"/>
      <c r="AF136" s="126"/>
      <c r="AG136" s="126"/>
      <c r="AH136" s="126"/>
      <c r="AI136" s="126"/>
      <c r="AJ136" s="126"/>
      <c r="AK136" s="126"/>
      <c r="AL136" s="126"/>
      <c r="AM136" s="127"/>
      <c r="AO136" s="128"/>
      <c r="AP136" s="126"/>
      <c r="AQ136" s="126"/>
      <c r="AR136" s="126"/>
      <c r="AS136" s="126"/>
      <c r="AT136" s="126"/>
      <c r="AU136" s="126"/>
      <c r="AV136" s="126"/>
      <c r="AW136" s="126"/>
      <c r="AX136" s="126"/>
      <c r="AY136" s="126"/>
      <c r="AZ136" s="126"/>
      <c r="BA136" s="127"/>
      <c r="BC136" s="128"/>
      <c r="BD136" s="126"/>
      <c r="BE136" s="126"/>
      <c r="BF136" s="126"/>
      <c r="BG136" s="126"/>
      <c r="BH136" s="126"/>
      <c r="BI136" s="126"/>
      <c r="BJ136" s="126"/>
      <c r="BK136" s="126"/>
      <c r="BL136" s="126"/>
      <c r="BM136" s="126"/>
      <c r="BN136" s="126"/>
      <c r="BO136" s="127"/>
    </row>
    <row r="137" spans="2:67">
      <c r="M137" s="128"/>
      <c r="N137" s="126"/>
      <c r="O137" s="126"/>
      <c r="P137" s="126"/>
      <c r="Q137" s="126"/>
      <c r="R137" s="126"/>
      <c r="S137" s="126"/>
      <c r="T137" s="126"/>
      <c r="U137" s="126"/>
      <c r="V137" s="126"/>
      <c r="W137" s="126"/>
      <c r="X137" s="126"/>
      <c r="Y137" s="127"/>
      <c r="AA137" s="128"/>
      <c r="AB137" s="126"/>
      <c r="AC137" s="126"/>
      <c r="AD137" s="126"/>
      <c r="AE137" s="126"/>
      <c r="AF137" s="126"/>
      <c r="AG137" s="126"/>
      <c r="AH137" s="126"/>
      <c r="AI137" s="126"/>
      <c r="AJ137" s="126"/>
      <c r="AK137" s="126"/>
      <c r="AL137" s="126"/>
      <c r="AM137" s="127"/>
      <c r="AO137" s="128"/>
      <c r="AP137" s="126"/>
      <c r="AQ137" s="126"/>
      <c r="AR137" s="126"/>
      <c r="AS137" s="126"/>
      <c r="AT137" s="126"/>
      <c r="AU137" s="126"/>
      <c r="AV137" s="126"/>
      <c r="AW137" s="126"/>
      <c r="AX137" s="126"/>
      <c r="AY137" s="126"/>
      <c r="AZ137" s="126"/>
      <c r="BA137" s="127"/>
      <c r="BC137" s="128"/>
      <c r="BD137" s="126"/>
      <c r="BE137" s="126"/>
      <c r="BF137" s="126"/>
      <c r="BG137" s="126"/>
      <c r="BH137" s="126"/>
      <c r="BI137" s="126"/>
      <c r="BJ137" s="126"/>
      <c r="BK137" s="126"/>
      <c r="BL137" s="126"/>
      <c r="BM137" s="126"/>
      <c r="BN137" s="126"/>
      <c r="BO137" s="127"/>
    </row>
    <row r="138" spans="2:67">
      <c r="M138" s="128"/>
      <c r="N138" s="126"/>
      <c r="O138" s="126"/>
      <c r="P138" s="126"/>
      <c r="Q138" s="126"/>
      <c r="R138" s="126"/>
      <c r="S138" s="126"/>
      <c r="T138" s="126"/>
      <c r="U138" s="126"/>
      <c r="V138" s="126"/>
      <c r="W138" s="126"/>
      <c r="X138" s="126"/>
      <c r="Y138" s="127"/>
      <c r="AA138" s="128"/>
      <c r="AB138" s="126"/>
      <c r="AC138" s="126"/>
      <c r="AD138" s="126"/>
      <c r="AE138" s="126"/>
      <c r="AF138" s="126"/>
      <c r="AG138" s="126"/>
      <c r="AH138" s="126"/>
      <c r="AI138" s="126"/>
      <c r="AJ138" s="126"/>
      <c r="AK138" s="126"/>
      <c r="AL138" s="126"/>
      <c r="AM138" s="127"/>
      <c r="AO138" s="128"/>
      <c r="AP138" s="126"/>
      <c r="AQ138" s="126"/>
      <c r="AR138" s="126"/>
      <c r="AS138" s="126"/>
      <c r="AT138" s="126"/>
      <c r="AU138" s="126"/>
      <c r="AV138" s="126"/>
      <c r="AW138" s="126"/>
      <c r="AX138" s="126"/>
      <c r="AY138" s="126"/>
      <c r="AZ138" s="126"/>
      <c r="BA138" s="127"/>
      <c r="BC138" s="128"/>
      <c r="BD138" s="126"/>
      <c r="BE138" s="126"/>
      <c r="BF138" s="126"/>
      <c r="BG138" s="126"/>
      <c r="BH138" s="126"/>
      <c r="BI138" s="126"/>
      <c r="BJ138" s="126"/>
      <c r="BK138" s="126"/>
      <c r="BL138" s="126"/>
      <c r="BM138" s="126"/>
      <c r="BN138" s="126"/>
      <c r="BO138" s="127"/>
    </row>
    <row r="139" spans="2:67">
      <c r="M139" s="128"/>
      <c r="N139" s="126"/>
      <c r="O139" s="126"/>
      <c r="P139" s="126"/>
      <c r="Q139" s="126"/>
      <c r="R139" s="126"/>
      <c r="S139" s="126"/>
      <c r="T139" s="126"/>
      <c r="U139" s="126"/>
      <c r="V139" s="126"/>
      <c r="W139" s="126"/>
      <c r="X139" s="126"/>
      <c r="Y139" s="127"/>
      <c r="AA139" s="128"/>
      <c r="AB139" s="126"/>
      <c r="AC139" s="126"/>
      <c r="AD139" s="126"/>
      <c r="AE139" s="126"/>
      <c r="AF139" s="126"/>
      <c r="AG139" s="126"/>
      <c r="AH139" s="126"/>
      <c r="AI139" s="126"/>
      <c r="AJ139" s="126"/>
      <c r="AK139" s="126"/>
      <c r="AL139" s="126"/>
      <c r="AM139" s="127"/>
      <c r="AO139" s="128"/>
      <c r="AP139" s="126"/>
      <c r="AQ139" s="126"/>
      <c r="AR139" s="126"/>
      <c r="AS139" s="126"/>
      <c r="AT139" s="126"/>
      <c r="AU139" s="126"/>
      <c r="AV139" s="126"/>
      <c r="AW139" s="126"/>
      <c r="AX139" s="126"/>
      <c r="AY139" s="126"/>
      <c r="AZ139" s="126"/>
      <c r="BA139" s="127"/>
      <c r="BC139" s="128"/>
      <c r="BD139" s="126"/>
      <c r="BE139" s="126"/>
      <c r="BF139" s="126"/>
      <c r="BG139" s="126"/>
      <c r="BH139" s="126"/>
      <c r="BI139" s="126"/>
      <c r="BJ139" s="126"/>
      <c r="BK139" s="126"/>
      <c r="BL139" s="126"/>
      <c r="BM139" s="126"/>
      <c r="BN139" s="126"/>
      <c r="BO139" s="127"/>
    </row>
    <row r="140" spans="2:67">
      <c r="M140" s="128"/>
      <c r="N140" s="126"/>
      <c r="O140" s="126"/>
      <c r="P140" s="126"/>
      <c r="Q140" s="126"/>
      <c r="R140" s="126"/>
      <c r="S140" s="126"/>
      <c r="T140" s="126"/>
      <c r="U140" s="126"/>
      <c r="V140" s="126"/>
      <c r="W140" s="126"/>
      <c r="X140" s="126"/>
      <c r="Y140" s="127"/>
      <c r="AA140" s="128"/>
      <c r="AB140" s="126"/>
      <c r="AC140" s="126"/>
      <c r="AD140" s="126"/>
      <c r="AE140" s="126"/>
      <c r="AF140" s="126"/>
      <c r="AG140" s="126"/>
      <c r="AH140" s="126"/>
      <c r="AI140" s="126"/>
      <c r="AJ140" s="126"/>
      <c r="AK140" s="126"/>
      <c r="AL140" s="126"/>
      <c r="AM140" s="127"/>
      <c r="AO140" s="128"/>
      <c r="AP140" s="126"/>
      <c r="AQ140" s="126"/>
      <c r="AR140" s="126"/>
      <c r="AS140" s="126"/>
      <c r="AT140" s="126"/>
      <c r="AU140" s="126"/>
      <c r="AV140" s="126"/>
      <c r="AW140" s="126"/>
      <c r="AX140" s="126"/>
      <c r="AY140" s="126"/>
      <c r="AZ140" s="126"/>
      <c r="BA140" s="127"/>
      <c r="BC140" s="128"/>
      <c r="BD140" s="126"/>
      <c r="BE140" s="126"/>
      <c r="BF140" s="126"/>
      <c r="BG140" s="126"/>
      <c r="BH140" s="126"/>
      <c r="BI140" s="126"/>
      <c r="BJ140" s="126"/>
      <c r="BK140" s="126"/>
      <c r="BL140" s="126"/>
      <c r="BM140" s="126"/>
      <c r="BN140" s="126"/>
      <c r="BO140" s="127"/>
    </row>
    <row r="141" spans="2:67">
      <c r="M141" s="128"/>
      <c r="N141" s="126"/>
      <c r="O141" s="126"/>
      <c r="P141" s="126"/>
      <c r="Q141" s="126"/>
      <c r="R141" s="126"/>
      <c r="S141" s="126"/>
      <c r="T141" s="126"/>
      <c r="U141" s="126"/>
      <c r="V141" s="126"/>
      <c r="W141" s="126"/>
      <c r="X141" s="126"/>
      <c r="Y141" s="127"/>
      <c r="AA141" s="128"/>
      <c r="AB141" s="126"/>
      <c r="AC141" s="126"/>
      <c r="AD141" s="126"/>
      <c r="AE141" s="126"/>
      <c r="AF141" s="126"/>
      <c r="AG141" s="126"/>
      <c r="AH141" s="126"/>
      <c r="AI141" s="126"/>
      <c r="AJ141" s="126"/>
      <c r="AK141" s="126"/>
      <c r="AL141" s="126"/>
      <c r="AM141" s="127"/>
      <c r="AO141" s="128"/>
      <c r="AP141" s="126"/>
      <c r="AQ141" s="126"/>
      <c r="AR141" s="126"/>
      <c r="AS141" s="126"/>
      <c r="AT141" s="126"/>
      <c r="AU141" s="126"/>
      <c r="AV141" s="126"/>
      <c r="AW141" s="126"/>
      <c r="AX141" s="126"/>
      <c r="AY141" s="126"/>
      <c r="AZ141" s="126"/>
      <c r="BA141" s="127"/>
      <c r="BC141" s="128"/>
      <c r="BD141" s="126"/>
      <c r="BE141" s="126"/>
      <c r="BF141" s="126"/>
      <c r="BG141" s="126"/>
      <c r="BH141" s="126"/>
      <c r="BI141" s="126"/>
      <c r="BJ141" s="126"/>
      <c r="BK141" s="126"/>
      <c r="BL141" s="126"/>
      <c r="BM141" s="126"/>
      <c r="BN141" s="126"/>
      <c r="BO141" s="127"/>
    </row>
    <row r="142" spans="2:67">
      <c r="M142" s="128"/>
      <c r="N142" s="126"/>
      <c r="O142" s="126"/>
      <c r="P142" s="126"/>
      <c r="Q142" s="126"/>
      <c r="R142" s="126"/>
      <c r="S142" s="126"/>
      <c r="T142" s="126"/>
      <c r="U142" s="126"/>
      <c r="V142" s="126"/>
      <c r="W142" s="126"/>
      <c r="X142" s="126"/>
      <c r="Y142" s="127"/>
      <c r="AA142" s="128"/>
      <c r="AB142" s="126"/>
      <c r="AC142" s="126"/>
      <c r="AD142" s="126"/>
      <c r="AE142" s="126"/>
      <c r="AF142" s="126"/>
      <c r="AG142" s="126"/>
      <c r="AH142" s="126"/>
      <c r="AI142" s="126"/>
      <c r="AJ142" s="126"/>
      <c r="AK142" s="126"/>
      <c r="AL142" s="126"/>
      <c r="AM142" s="127"/>
      <c r="AO142" s="128"/>
      <c r="AP142" s="126"/>
      <c r="AQ142" s="126"/>
      <c r="AR142" s="126"/>
      <c r="AS142" s="126"/>
      <c r="AT142" s="126"/>
      <c r="AU142" s="126"/>
      <c r="AV142" s="126"/>
      <c r="AW142" s="126"/>
      <c r="AX142" s="126"/>
      <c r="AY142" s="126"/>
      <c r="AZ142" s="126"/>
      <c r="BA142" s="127"/>
      <c r="BC142" s="128"/>
      <c r="BD142" s="126"/>
      <c r="BE142" s="126"/>
      <c r="BF142" s="126"/>
      <c r="BG142" s="126"/>
      <c r="BH142" s="126"/>
      <c r="BI142" s="126"/>
      <c r="BJ142" s="126"/>
      <c r="BK142" s="126"/>
      <c r="BL142" s="126"/>
      <c r="BM142" s="126"/>
      <c r="BN142" s="126"/>
      <c r="BO142" s="127"/>
    </row>
    <row r="143" spans="2:67">
      <c r="M143" s="128"/>
      <c r="N143" s="126"/>
      <c r="O143" s="126"/>
      <c r="P143" s="126"/>
      <c r="Q143" s="126"/>
      <c r="R143" s="126"/>
      <c r="S143" s="126"/>
      <c r="T143" s="126"/>
      <c r="U143" s="126"/>
      <c r="V143" s="126"/>
      <c r="W143" s="126"/>
      <c r="X143" s="126"/>
      <c r="Y143" s="127"/>
      <c r="AA143" s="128"/>
      <c r="AB143" s="126"/>
      <c r="AC143" s="126"/>
      <c r="AD143" s="126"/>
      <c r="AE143" s="126"/>
      <c r="AF143" s="126"/>
      <c r="AG143" s="126"/>
      <c r="AH143" s="126"/>
      <c r="AI143" s="126"/>
      <c r="AJ143" s="126"/>
      <c r="AK143" s="126"/>
      <c r="AL143" s="126"/>
      <c r="AM143" s="127"/>
      <c r="AO143" s="128"/>
      <c r="AP143" s="126"/>
      <c r="AQ143" s="126"/>
      <c r="AR143" s="126"/>
      <c r="AS143" s="126"/>
      <c r="AT143" s="126"/>
      <c r="AU143" s="126"/>
      <c r="AV143" s="126"/>
      <c r="AW143" s="126"/>
      <c r="AX143" s="126"/>
      <c r="AY143" s="126"/>
      <c r="AZ143" s="126"/>
      <c r="BA143" s="127"/>
      <c r="BC143" s="128"/>
      <c r="BD143" s="126"/>
      <c r="BE143" s="126"/>
      <c r="BF143" s="126"/>
      <c r="BG143" s="126"/>
      <c r="BH143" s="126"/>
      <c r="BI143" s="126"/>
      <c r="BJ143" s="126"/>
      <c r="BK143" s="126"/>
      <c r="BL143" s="126"/>
      <c r="BM143" s="126"/>
      <c r="BN143" s="126"/>
      <c r="BO143" s="127"/>
    </row>
    <row r="144" spans="2:67">
      <c r="M144" s="128"/>
      <c r="N144" s="126"/>
      <c r="O144" s="126"/>
      <c r="P144" s="126"/>
      <c r="Q144" s="126"/>
      <c r="R144" s="126"/>
      <c r="S144" s="126"/>
      <c r="T144" s="126"/>
      <c r="U144" s="126"/>
      <c r="V144" s="126"/>
      <c r="W144" s="126"/>
      <c r="X144" s="126"/>
      <c r="Y144" s="127"/>
      <c r="AA144" s="128"/>
      <c r="AB144" s="126"/>
      <c r="AC144" s="126"/>
      <c r="AD144" s="126"/>
      <c r="AE144" s="126"/>
      <c r="AF144" s="126"/>
      <c r="AG144" s="126"/>
      <c r="AH144" s="126"/>
      <c r="AI144" s="126"/>
      <c r="AJ144" s="126"/>
      <c r="AK144" s="126"/>
      <c r="AL144" s="126"/>
      <c r="AM144" s="127"/>
      <c r="AO144" s="128"/>
      <c r="AP144" s="126"/>
      <c r="AQ144" s="126"/>
      <c r="AR144" s="126"/>
      <c r="AS144" s="126"/>
      <c r="AT144" s="126"/>
      <c r="AU144" s="126"/>
      <c r="AV144" s="126"/>
      <c r="AW144" s="126"/>
      <c r="AX144" s="126"/>
      <c r="AY144" s="126"/>
      <c r="AZ144" s="126"/>
      <c r="BA144" s="127"/>
      <c r="BC144" s="128"/>
      <c r="BD144" s="126"/>
      <c r="BE144" s="126"/>
      <c r="BF144" s="126"/>
      <c r="BG144" s="126"/>
      <c r="BH144" s="126"/>
      <c r="BI144" s="126"/>
      <c r="BJ144" s="126"/>
      <c r="BK144" s="126"/>
      <c r="BL144" s="126"/>
      <c r="BM144" s="126"/>
      <c r="BN144" s="126"/>
      <c r="BO144" s="127"/>
    </row>
    <row r="145" spans="13:67">
      <c r="M145" s="128"/>
      <c r="N145" s="126"/>
      <c r="O145" s="126"/>
      <c r="P145" s="126"/>
      <c r="Q145" s="126"/>
      <c r="R145" s="126"/>
      <c r="S145" s="126"/>
      <c r="T145" s="126"/>
      <c r="U145" s="126"/>
      <c r="V145" s="126"/>
      <c r="W145" s="126"/>
      <c r="X145" s="126"/>
      <c r="Y145" s="127"/>
      <c r="AA145" s="128"/>
      <c r="AB145" s="126"/>
      <c r="AC145" s="126"/>
      <c r="AD145" s="126"/>
      <c r="AE145" s="126"/>
      <c r="AF145" s="126"/>
      <c r="AG145" s="126"/>
      <c r="AH145" s="126"/>
      <c r="AI145" s="126"/>
      <c r="AJ145" s="126"/>
      <c r="AK145" s="126"/>
      <c r="AL145" s="126"/>
      <c r="AM145" s="127"/>
      <c r="AO145" s="128"/>
      <c r="AP145" s="126"/>
      <c r="AQ145" s="126"/>
      <c r="AR145" s="126"/>
      <c r="AS145" s="126"/>
      <c r="AT145" s="126"/>
      <c r="AU145" s="126"/>
      <c r="AV145" s="126"/>
      <c r="AW145" s="126"/>
      <c r="AX145" s="126"/>
      <c r="AY145" s="126"/>
      <c r="AZ145" s="126"/>
      <c r="BA145" s="127"/>
      <c r="BC145" s="128"/>
      <c r="BD145" s="126"/>
      <c r="BE145" s="126"/>
      <c r="BF145" s="126"/>
      <c r="BG145" s="126"/>
      <c r="BH145" s="126"/>
      <c r="BI145" s="126"/>
      <c r="BJ145" s="126"/>
      <c r="BK145" s="126"/>
      <c r="BL145" s="126"/>
      <c r="BM145" s="126"/>
      <c r="BN145" s="126"/>
      <c r="BO145" s="127"/>
    </row>
    <row r="146" spans="13:67">
      <c r="M146" s="128"/>
      <c r="N146" s="126"/>
      <c r="O146" s="126"/>
      <c r="P146" s="126"/>
      <c r="Q146" s="126"/>
      <c r="R146" s="126"/>
      <c r="S146" s="126"/>
      <c r="T146" s="126"/>
      <c r="U146" s="126"/>
      <c r="V146" s="126"/>
      <c r="W146" s="126"/>
      <c r="X146" s="126"/>
      <c r="Y146" s="127"/>
      <c r="AA146" s="128"/>
      <c r="AB146" s="126"/>
      <c r="AC146" s="126"/>
      <c r="AD146" s="126"/>
      <c r="AE146" s="126"/>
      <c r="AF146" s="126"/>
      <c r="AG146" s="126"/>
      <c r="AH146" s="126"/>
      <c r="AI146" s="126"/>
      <c r="AJ146" s="126"/>
      <c r="AK146" s="126"/>
      <c r="AL146" s="126"/>
      <c r="AM146" s="127"/>
      <c r="AO146" s="128"/>
      <c r="AP146" s="126"/>
      <c r="AQ146" s="126"/>
      <c r="AR146" s="126"/>
      <c r="AS146" s="126"/>
      <c r="AT146" s="126"/>
      <c r="AU146" s="126"/>
      <c r="AV146" s="126"/>
      <c r="AW146" s="126"/>
      <c r="AX146" s="126"/>
      <c r="AY146" s="126"/>
      <c r="AZ146" s="126"/>
      <c r="BA146" s="127"/>
      <c r="BC146" s="128"/>
      <c r="BD146" s="126"/>
      <c r="BE146" s="126"/>
      <c r="BF146" s="126"/>
      <c r="BG146" s="126"/>
      <c r="BH146" s="126"/>
      <c r="BI146" s="126"/>
      <c r="BJ146" s="126"/>
      <c r="BK146" s="126"/>
      <c r="BL146" s="126"/>
      <c r="BM146" s="126"/>
      <c r="BN146" s="126"/>
      <c r="BO146" s="127"/>
    </row>
    <row r="147" spans="13:67">
      <c r="M147" s="128"/>
      <c r="N147" s="126"/>
      <c r="O147" s="126"/>
      <c r="P147" s="126"/>
      <c r="Q147" s="126"/>
      <c r="R147" s="126"/>
      <c r="S147" s="126"/>
      <c r="T147" s="126"/>
      <c r="U147" s="126"/>
      <c r="V147" s="126"/>
      <c r="W147" s="126"/>
      <c r="X147" s="126"/>
      <c r="Y147" s="127"/>
      <c r="AA147" s="128"/>
      <c r="AB147" s="126"/>
      <c r="AC147" s="126"/>
      <c r="AD147" s="126"/>
      <c r="AE147" s="126"/>
      <c r="AF147" s="126"/>
      <c r="AG147" s="126"/>
      <c r="AH147" s="126"/>
      <c r="AI147" s="126"/>
      <c r="AJ147" s="126"/>
      <c r="AK147" s="126"/>
      <c r="AL147" s="126"/>
      <c r="AM147" s="127"/>
      <c r="AO147" s="128"/>
      <c r="AP147" s="126"/>
      <c r="AQ147" s="126"/>
      <c r="AR147" s="126"/>
      <c r="AS147" s="126"/>
      <c r="AT147" s="126"/>
      <c r="AU147" s="126"/>
      <c r="AV147" s="126"/>
      <c r="AW147" s="126"/>
      <c r="AX147" s="126"/>
      <c r="AY147" s="126"/>
      <c r="AZ147" s="126"/>
      <c r="BA147" s="127"/>
      <c r="BC147" s="128"/>
      <c r="BD147" s="126"/>
      <c r="BE147" s="126"/>
      <c r="BF147" s="126"/>
      <c r="BG147" s="126"/>
      <c r="BH147" s="126"/>
      <c r="BI147" s="126"/>
      <c r="BJ147" s="126"/>
      <c r="BK147" s="126"/>
      <c r="BL147" s="126"/>
      <c r="BM147" s="126"/>
      <c r="BN147" s="126"/>
      <c r="BO147" s="127"/>
    </row>
    <row r="148" spans="13:67">
      <c r="M148" s="128"/>
      <c r="N148" s="126"/>
      <c r="O148" s="126"/>
      <c r="P148" s="126"/>
      <c r="Q148" s="126"/>
      <c r="R148" s="126"/>
      <c r="S148" s="126"/>
      <c r="T148" s="126"/>
      <c r="U148" s="126"/>
      <c r="V148" s="126"/>
      <c r="W148" s="126"/>
      <c r="X148" s="126"/>
      <c r="Y148" s="127"/>
      <c r="AA148" s="128"/>
      <c r="AB148" s="126"/>
      <c r="AC148" s="126"/>
      <c r="AD148" s="126"/>
      <c r="AE148" s="126"/>
      <c r="AF148" s="126"/>
      <c r="AG148" s="126"/>
      <c r="AH148" s="126"/>
      <c r="AI148" s="126"/>
      <c r="AJ148" s="126"/>
      <c r="AK148" s="126"/>
      <c r="AL148" s="126"/>
      <c r="AM148" s="127"/>
      <c r="AO148" s="128"/>
      <c r="AP148" s="126"/>
      <c r="AQ148" s="126"/>
      <c r="AR148" s="126"/>
      <c r="AS148" s="126"/>
      <c r="AT148" s="126"/>
      <c r="AU148" s="126"/>
      <c r="AV148" s="126"/>
      <c r="AW148" s="126"/>
      <c r="AX148" s="126"/>
      <c r="AY148" s="126"/>
      <c r="AZ148" s="126"/>
      <c r="BA148" s="127"/>
      <c r="BC148" s="128"/>
      <c r="BD148" s="126"/>
      <c r="BE148" s="126"/>
      <c r="BF148" s="126"/>
      <c r="BG148" s="126"/>
      <c r="BH148" s="126"/>
      <c r="BI148" s="126"/>
      <c r="BJ148" s="126"/>
      <c r="BK148" s="126"/>
      <c r="BL148" s="126"/>
      <c r="BM148" s="126"/>
      <c r="BN148" s="126"/>
      <c r="BO148" s="127"/>
    </row>
    <row r="149" spans="13:67">
      <c r="M149" s="128"/>
      <c r="N149" s="126"/>
      <c r="O149" s="126"/>
      <c r="P149" s="126"/>
      <c r="Q149" s="126"/>
      <c r="R149" s="126"/>
      <c r="S149" s="126"/>
      <c r="T149" s="126"/>
      <c r="U149" s="126"/>
      <c r="V149" s="126"/>
      <c r="W149" s="126"/>
      <c r="X149" s="126"/>
      <c r="Y149" s="127"/>
      <c r="AA149" s="128"/>
      <c r="AB149" s="126"/>
      <c r="AC149" s="126"/>
      <c r="AD149" s="126"/>
      <c r="AE149" s="126"/>
      <c r="AF149" s="126"/>
      <c r="AG149" s="126"/>
      <c r="AH149" s="126"/>
      <c r="AI149" s="126"/>
      <c r="AJ149" s="126"/>
      <c r="AK149" s="126"/>
      <c r="AL149" s="126"/>
      <c r="AM149" s="127"/>
      <c r="AO149" s="128"/>
      <c r="AP149" s="126"/>
      <c r="AQ149" s="126"/>
      <c r="AR149" s="126"/>
      <c r="AS149" s="126"/>
      <c r="AT149" s="126"/>
      <c r="AU149" s="126"/>
      <c r="AV149" s="126"/>
      <c r="AW149" s="126"/>
      <c r="AX149" s="126"/>
      <c r="AY149" s="126"/>
      <c r="AZ149" s="126"/>
      <c r="BA149" s="127"/>
      <c r="BC149" s="128"/>
      <c r="BD149" s="126"/>
      <c r="BE149" s="126"/>
      <c r="BF149" s="126"/>
      <c r="BG149" s="126"/>
      <c r="BH149" s="126"/>
      <c r="BI149" s="126"/>
      <c r="BJ149" s="126"/>
      <c r="BK149" s="126"/>
      <c r="BL149" s="126"/>
      <c r="BM149" s="126"/>
      <c r="BN149" s="126"/>
      <c r="BO149" s="127"/>
    </row>
    <row r="150" spans="13:67">
      <c r="M150" s="128"/>
      <c r="N150" s="126"/>
      <c r="O150" s="126"/>
      <c r="P150" s="126"/>
      <c r="Q150" s="126"/>
      <c r="R150" s="126"/>
      <c r="S150" s="126"/>
      <c r="T150" s="126"/>
      <c r="U150" s="126"/>
      <c r="V150" s="126"/>
      <c r="W150" s="126"/>
      <c r="X150" s="126"/>
      <c r="Y150" s="127"/>
      <c r="AA150" s="128"/>
      <c r="AB150" s="126"/>
      <c r="AC150" s="126"/>
      <c r="AD150" s="126"/>
      <c r="AE150" s="126"/>
      <c r="AF150" s="126"/>
      <c r="AG150" s="126"/>
      <c r="AH150" s="126"/>
      <c r="AI150" s="126"/>
      <c r="AJ150" s="126"/>
      <c r="AK150" s="126"/>
      <c r="AL150" s="126"/>
      <c r="AM150" s="127"/>
      <c r="AO150" s="128"/>
      <c r="AP150" s="126"/>
      <c r="AQ150" s="126"/>
      <c r="AR150" s="126"/>
      <c r="AS150" s="126"/>
      <c r="AT150" s="126"/>
      <c r="AU150" s="126"/>
      <c r="AV150" s="126"/>
      <c r="AW150" s="126"/>
      <c r="AX150" s="126"/>
      <c r="AY150" s="126"/>
      <c r="AZ150" s="126"/>
      <c r="BA150" s="127"/>
      <c r="BC150" s="128"/>
      <c r="BD150" s="126"/>
      <c r="BE150" s="126"/>
      <c r="BF150" s="126"/>
      <c r="BG150" s="126"/>
      <c r="BH150" s="126"/>
      <c r="BI150" s="126"/>
      <c r="BJ150" s="126"/>
      <c r="BK150" s="126"/>
      <c r="BL150" s="126"/>
      <c r="BM150" s="126"/>
      <c r="BN150" s="126"/>
      <c r="BO150" s="127"/>
    </row>
    <row r="151" spans="13:67">
      <c r="M151" s="128"/>
      <c r="N151" s="126"/>
      <c r="O151" s="126"/>
      <c r="P151" s="126"/>
      <c r="Q151" s="126"/>
      <c r="R151" s="126"/>
      <c r="S151" s="126"/>
      <c r="T151" s="126"/>
      <c r="U151" s="126"/>
      <c r="V151" s="126"/>
      <c r="W151" s="126"/>
      <c r="X151" s="126"/>
      <c r="Y151" s="127"/>
      <c r="AA151" s="128"/>
      <c r="AB151" s="126"/>
      <c r="AC151" s="126"/>
      <c r="AD151" s="126"/>
      <c r="AE151" s="126"/>
      <c r="AF151" s="126"/>
      <c r="AG151" s="126"/>
      <c r="AH151" s="126"/>
      <c r="AI151" s="126"/>
      <c r="AJ151" s="126"/>
      <c r="AK151" s="126"/>
      <c r="AL151" s="126"/>
      <c r="AM151" s="127"/>
      <c r="AO151" s="128"/>
      <c r="AP151" s="126"/>
      <c r="AQ151" s="126"/>
      <c r="AR151" s="126"/>
      <c r="AS151" s="126"/>
      <c r="AT151" s="126"/>
      <c r="AU151" s="126"/>
      <c r="AV151" s="126"/>
      <c r="AW151" s="126"/>
      <c r="AX151" s="126"/>
      <c r="AY151" s="126"/>
      <c r="AZ151" s="126"/>
      <c r="BA151" s="127"/>
      <c r="BC151" s="128"/>
      <c r="BD151" s="126"/>
      <c r="BE151" s="126"/>
      <c r="BF151" s="126"/>
      <c r="BG151" s="126"/>
      <c r="BH151" s="126"/>
      <c r="BI151" s="126"/>
      <c r="BJ151" s="126"/>
      <c r="BK151" s="126"/>
      <c r="BL151" s="126"/>
      <c r="BM151" s="126"/>
      <c r="BN151" s="126"/>
      <c r="BO151" s="127"/>
    </row>
    <row r="152" spans="13:67">
      <c r="M152" s="128"/>
      <c r="N152" s="126"/>
      <c r="O152" s="126"/>
      <c r="P152" s="126"/>
      <c r="Q152" s="126"/>
      <c r="R152" s="126"/>
      <c r="S152" s="126"/>
      <c r="T152" s="126"/>
      <c r="U152" s="126"/>
      <c r="V152" s="126"/>
      <c r="W152" s="126"/>
      <c r="X152" s="126"/>
      <c r="Y152" s="127"/>
      <c r="AA152" s="128"/>
      <c r="AB152" s="126"/>
      <c r="AC152" s="126"/>
      <c r="AD152" s="126"/>
      <c r="AE152" s="126"/>
      <c r="AF152" s="126"/>
      <c r="AG152" s="126"/>
      <c r="AH152" s="126"/>
      <c r="AI152" s="126"/>
      <c r="AJ152" s="126"/>
      <c r="AK152" s="126"/>
      <c r="AL152" s="126"/>
      <c r="AM152" s="127"/>
      <c r="AO152" s="128"/>
      <c r="AP152" s="126"/>
      <c r="AQ152" s="126"/>
      <c r="AR152" s="126"/>
      <c r="AS152" s="126"/>
      <c r="AT152" s="126"/>
      <c r="AU152" s="126"/>
      <c r="AV152" s="126"/>
      <c r="AW152" s="126"/>
      <c r="AX152" s="126"/>
      <c r="AY152" s="126"/>
      <c r="AZ152" s="126"/>
      <c r="BA152" s="127"/>
      <c r="BC152" s="128"/>
      <c r="BD152" s="126"/>
      <c r="BE152" s="126"/>
      <c r="BF152" s="126"/>
      <c r="BG152" s="126"/>
      <c r="BH152" s="126"/>
      <c r="BI152" s="126"/>
      <c r="BJ152" s="126"/>
      <c r="BK152" s="126"/>
      <c r="BL152" s="126"/>
      <c r="BM152" s="126"/>
      <c r="BN152" s="126"/>
      <c r="BO152" s="127"/>
    </row>
    <row r="153" spans="13:67">
      <c r="M153" s="128"/>
      <c r="N153" s="126"/>
      <c r="O153" s="126"/>
      <c r="P153" s="126"/>
      <c r="Q153" s="126"/>
      <c r="R153" s="126"/>
      <c r="S153" s="126"/>
      <c r="T153" s="126"/>
      <c r="U153" s="126"/>
      <c r="V153" s="126"/>
      <c r="W153" s="126"/>
      <c r="X153" s="126"/>
      <c r="Y153" s="127"/>
      <c r="AA153" s="128"/>
      <c r="AB153" s="126"/>
      <c r="AC153" s="126"/>
      <c r="AD153" s="126"/>
      <c r="AE153" s="126"/>
      <c r="AF153" s="126"/>
      <c r="AG153" s="126"/>
      <c r="AH153" s="126"/>
      <c r="AI153" s="126"/>
      <c r="AJ153" s="126"/>
      <c r="AK153" s="126"/>
      <c r="AL153" s="126"/>
      <c r="AM153" s="127"/>
      <c r="AO153" s="128"/>
      <c r="AP153" s="126"/>
      <c r="AQ153" s="126"/>
      <c r="AR153" s="126"/>
      <c r="AS153" s="126"/>
      <c r="AT153" s="126"/>
      <c r="AU153" s="126"/>
      <c r="AV153" s="126"/>
      <c r="AW153" s="126"/>
      <c r="AX153" s="126"/>
      <c r="AY153" s="126"/>
      <c r="AZ153" s="126"/>
      <c r="BA153" s="127"/>
      <c r="BC153" s="128"/>
      <c r="BD153" s="126"/>
      <c r="BE153" s="126"/>
      <c r="BF153" s="126"/>
      <c r="BG153" s="126"/>
      <c r="BH153" s="126"/>
      <c r="BI153" s="126"/>
      <c r="BJ153" s="126"/>
      <c r="BK153" s="126"/>
      <c r="BL153" s="126"/>
      <c r="BM153" s="126"/>
      <c r="BN153" s="126"/>
      <c r="BO153" s="127"/>
    </row>
    <row r="154" spans="13:67">
      <c r="M154" s="128"/>
      <c r="N154" s="126"/>
      <c r="O154" s="126"/>
      <c r="P154" s="126"/>
      <c r="Q154" s="126"/>
      <c r="R154" s="126"/>
      <c r="S154" s="126"/>
      <c r="T154" s="126"/>
      <c r="U154" s="126"/>
      <c r="V154" s="126"/>
      <c r="W154" s="126"/>
      <c r="X154" s="126"/>
      <c r="Y154" s="127"/>
      <c r="AA154" s="128"/>
      <c r="AB154" s="126"/>
      <c r="AC154" s="126"/>
      <c r="AD154" s="126"/>
      <c r="AE154" s="126"/>
      <c r="AF154" s="126"/>
      <c r="AG154" s="126"/>
      <c r="AH154" s="126"/>
      <c r="AI154" s="126"/>
      <c r="AJ154" s="126"/>
      <c r="AK154" s="126"/>
      <c r="AL154" s="126"/>
      <c r="AM154" s="127"/>
      <c r="AO154" s="128"/>
      <c r="AP154" s="126"/>
      <c r="AQ154" s="126"/>
      <c r="AR154" s="126"/>
      <c r="AS154" s="126"/>
      <c r="AT154" s="126"/>
      <c r="AU154" s="126"/>
      <c r="AV154" s="126"/>
      <c r="AW154" s="126"/>
      <c r="AX154" s="126"/>
      <c r="AY154" s="126"/>
      <c r="AZ154" s="126"/>
      <c r="BA154" s="127"/>
      <c r="BC154" s="128"/>
      <c r="BD154" s="126"/>
      <c r="BE154" s="126"/>
      <c r="BF154" s="126"/>
      <c r="BG154" s="126"/>
      <c r="BH154" s="126"/>
      <c r="BI154" s="126"/>
      <c r="BJ154" s="126"/>
      <c r="BK154" s="126"/>
      <c r="BL154" s="126"/>
      <c r="BM154" s="126"/>
      <c r="BN154" s="126"/>
      <c r="BO154" s="127"/>
    </row>
    <row r="155" spans="13:67">
      <c r="M155" s="128"/>
      <c r="N155" s="126"/>
      <c r="O155" s="126"/>
      <c r="P155" s="126"/>
      <c r="Q155" s="126"/>
      <c r="R155" s="126"/>
      <c r="S155" s="126"/>
      <c r="T155" s="126"/>
      <c r="U155" s="126"/>
      <c r="V155" s="126"/>
      <c r="W155" s="126"/>
      <c r="X155" s="126"/>
      <c r="Y155" s="127"/>
      <c r="AA155" s="128"/>
      <c r="AB155" s="126"/>
      <c r="AC155" s="126"/>
      <c r="AD155" s="126"/>
      <c r="AE155" s="126"/>
      <c r="AF155" s="126"/>
      <c r="AG155" s="126"/>
      <c r="AH155" s="126"/>
      <c r="AI155" s="126"/>
      <c r="AJ155" s="126"/>
      <c r="AK155" s="126"/>
      <c r="AL155" s="126"/>
      <c r="AM155" s="127"/>
      <c r="AO155" s="128"/>
      <c r="AP155" s="126"/>
      <c r="AQ155" s="126"/>
      <c r="AR155" s="126"/>
      <c r="AS155" s="126"/>
      <c r="AT155" s="126"/>
      <c r="AU155" s="126"/>
      <c r="AV155" s="126"/>
      <c r="AW155" s="126"/>
      <c r="AX155" s="126"/>
      <c r="AY155" s="126"/>
      <c r="AZ155" s="126"/>
      <c r="BA155" s="127"/>
      <c r="BC155" s="128"/>
      <c r="BD155" s="126"/>
      <c r="BE155" s="126"/>
      <c r="BF155" s="126"/>
      <c r="BG155" s="126"/>
      <c r="BH155" s="126"/>
      <c r="BI155" s="126"/>
      <c r="BJ155" s="126"/>
      <c r="BK155" s="126"/>
      <c r="BL155" s="126"/>
      <c r="BM155" s="126"/>
      <c r="BN155" s="126"/>
      <c r="BO155" s="127"/>
    </row>
    <row r="156" spans="13:67">
      <c r="M156" s="128"/>
      <c r="N156" s="126"/>
      <c r="O156" s="126"/>
      <c r="P156" s="126"/>
      <c r="Q156" s="126"/>
      <c r="R156" s="126"/>
      <c r="S156" s="126"/>
      <c r="T156" s="126"/>
      <c r="U156" s="126"/>
      <c r="V156" s="126"/>
      <c r="W156" s="126"/>
      <c r="X156" s="126"/>
      <c r="Y156" s="127"/>
      <c r="AA156" s="128"/>
      <c r="AB156" s="126"/>
      <c r="AC156" s="126"/>
      <c r="AD156" s="126"/>
      <c r="AE156" s="126"/>
      <c r="AF156" s="126"/>
      <c r="AG156" s="126"/>
      <c r="AH156" s="126"/>
      <c r="AI156" s="126"/>
      <c r="AJ156" s="126"/>
      <c r="AK156" s="126"/>
      <c r="AL156" s="126"/>
      <c r="AM156" s="127"/>
      <c r="AO156" s="128"/>
      <c r="AP156" s="126"/>
      <c r="AQ156" s="126"/>
      <c r="AR156" s="126"/>
      <c r="AS156" s="126"/>
      <c r="AT156" s="126"/>
      <c r="AU156" s="126"/>
      <c r="AV156" s="126"/>
      <c r="AW156" s="126"/>
      <c r="AX156" s="126"/>
      <c r="AY156" s="126"/>
      <c r="AZ156" s="126"/>
      <c r="BA156" s="127"/>
      <c r="BC156" s="128"/>
      <c r="BD156" s="126"/>
      <c r="BE156" s="126"/>
      <c r="BF156" s="126"/>
      <c r="BG156" s="126"/>
      <c r="BH156" s="126"/>
      <c r="BI156" s="126"/>
      <c r="BJ156" s="126"/>
      <c r="BK156" s="126"/>
      <c r="BL156" s="126"/>
      <c r="BM156" s="126"/>
      <c r="BN156" s="126"/>
      <c r="BO156" s="127"/>
    </row>
    <row r="157" spans="13:67">
      <c r="M157" s="128"/>
      <c r="N157" s="126"/>
      <c r="O157" s="126"/>
      <c r="P157" s="126"/>
      <c r="Q157" s="126"/>
      <c r="R157" s="126"/>
      <c r="S157" s="126"/>
      <c r="T157" s="126"/>
      <c r="U157" s="126"/>
      <c r="V157" s="126"/>
      <c r="W157" s="126"/>
      <c r="X157" s="126"/>
      <c r="Y157" s="127"/>
      <c r="AA157" s="128"/>
      <c r="AB157" s="126"/>
      <c r="AC157" s="126"/>
      <c r="AD157" s="126"/>
      <c r="AE157" s="126"/>
      <c r="AF157" s="126"/>
      <c r="AG157" s="126"/>
      <c r="AH157" s="126"/>
      <c r="AI157" s="126"/>
      <c r="AJ157" s="126"/>
      <c r="AK157" s="126"/>
      <c r="AL157" s="126"/>
      <c r="AM157" s="127"/>
      <c r="AO157" s="128"/>
      <c r="AP157" s="126"/>
      <c r="AQ157" s="126"/>
      <c r="AR157" s="126"/>
      <c r="AS157" s="126"/>
      <c r="AT157" s="126"/>
      <c r="AU157" s="126"/>
      <c r="AV157" s="126"/>
      <c r="AW157" s="126"/>
      <c r="AX157" s="126"/>
      <c r="AY157" s="126"/>
      <c r="AZ157" s="126"/>
      <c r="BA157" s="127"/>
      <c r="BC157" s="128"/>
      <c r="BD157" s="126"/>
      <c r="BE157" s="126"/>
      <c r="BF157" s="126"/>
      <c r="BG157" s="126"/>
      <c r="BH157" s="126"/>
      <c r="BI157" s="126"/>
      <c r="BJ157" s="126"/>
      <c r="BK157" s="126"/>
      <c r="BL157" s="126"/>
      <c r="BM157" s="126"/>
      <c r="BN157" s="126"/>
      <c r="BO157" s="127"/>
    </row>
    <row r="158" spans="13:67">
      <c r="M158" s="128"/>
      <c r="N158" s="126"/>
      <c r="O158" s="126"/>
      <c r="P158" s="126"/>
      <c r="Q158" s="126"/>
      <c r="R158" s="126"/>
      <c r="S158" s="126"/>
      <c r="T158" s="126"/>
      <c r="U158" s="126"/>
      <c r="V158" s="126"/>
      <c r="W158" s="126"/>
      <c r="X158" s="126"/>
      <c r="Y158" s="127"/>
      <c r="AA158" s="128"/>
      <c r="AB158" s="126"/>
      <c r="AC158" s="126"/>
      <c r="AD158" s="126"/>
      <c r="AE158" s="126"/>
      <c r="AF158" s="126"/>
      <c r="AG158" s="126"/>
      <c r="AH158" s="126"/>
      <c r="AI158" s="126"/>
      <c r="AJ158" s="126"/>
      <c r="AK158" s="126"/>
      <c r="AL158" s="126"/>
      <c r="AM158" s="127"/>
      <c r="AO158" s="128"/>
      <c r="AP158" s="126"/>
      <c r="AQ158" s="126"/>
      <c r="AR158" s="126"/>
      <c r="AS158" s="126"/>
      <c r="AT158" s="126"/>
      <c r="AU158" s="126"/>
      <c r="AV158" s="126"/>
      <c r="AW158" s="126"/>
      <c r="AX158" s="126"/>
      <c r="AY158" s="126"/>
      <c r="AZ158" s="126"/>
      <c r="BA158" s="127"/>
      <c r="BC158" s="128"/>
      <c r="BD158" s="126"/>
      <c r="BE158" s="126"/>
      <c r="BF158" s="126"/>
      <c r="BG158" s="126"/>
      <c r="BH158" s="126"/>
      <c r="BI158" s="126"/>
      <c r="BJ158" s="126"/>
      <c r="BK158" s="126"/>
      <c r="BL158" s="126"/>
      <c r="BM158" s="126"/>
      <c r="BN158" s="126"/>
      <c r="BO158" s="127"/>
    </row>
    <row r="159" spans="13:67">
      <c r="M159" s="128"/>
      <c r="N159" s="126"/>
      <c r="O159" s="126"/>
      <c r="P159" s="126"/>
      <c r="Q159" s="126"/>
      <c r="R159" s="126"/>
      <c r="S159" s="126"/>
      <c r="T159" s="126"/>
      <c r="U159" s="126"/>
      <c r="V159" s="126"/>
      <c r="W159" s="126"/>
      <c r="X159" s="126"/>
      <c r="Y159" s="127"/>
      <c r="AA159" s="128"/>
      <c r="AB159" s="126"/>
      <c r="AC159" s="126"/>
      <c r="AD159" s="126"/>
      <c r="AE159" s="126"/>
      <c r="AF159" s="126"/>
      <c r="AG159" s="126"/>
      <c r="AH159" s="126"/>
      <c r="AI159" s="126"/>
      <c r="AJ159" s="126"/>
      <c r="AK159" s="126"/>
      <c r="AL159" s="126"/>
      <c r="AM159" s="127"/>
      <c r="AO159" s="128"/>
      <c r="AP159" s="126"/>
      <c r="AQ159" s="126"/>
      <c r="AR159" s="126"/>
      <c r="AS159" s="126"/>
      <c r="AT159" s="126"/>
      <c r="AU159" s="126"/>
      <c r="AV159" s="126"/>
      <c r="AW159" s="126"/>
      <c r="AX159" s="126"/>
      <c r="AY159" s="126"/>
      <c r="AZ159" s="126"/>
      <c r="BA159" s="127"/>
      <c r="BC159" s="128"/>
      <c r="BD159" s="126"/>
      <c r="BE159" s="126"/>
      <c r="BF159" s="126"/>
      <c r="BG159" s="126"/>
      <c r="BH159" s="126"/>
      <c r="BI159" s="126"/>
      <c r="BJ159" s="126"/>
      <c r="BK159" s="126"/>
      <c r="BL159" s="126"/>
      <c r="BM159" s="126"/>
      <c r="BN159" s="126"/>
      <c r="BO159" s="127"/>
    </row>
    <row r="160" spans="13:67" ht="12.75" thickBot="1">
      <c r="M160" s="140"/>
      <c r="N160" s="141"/>
      <c r="O160" s="141"/>
      <c r="P160" s="141"/>
      <c r="Q160" s="141"/>
      <c r="R160" s="141"/>
      <c r="S160" s="141"/>
      <c r="T160" s="141"/>
      <c r="U160" s="141"/>
      <c r="V160" s="141"/>
      <c r="W160" s="141"/>
      <c r="X160" s="141"/>
      <c r="Y160" s="142"/>
      <c r="AA160" s="140"/>
      <c r="AB160" s="141"/>
      <c r="AC160" s="141"/>
      <c r="AD160" s="141"/>
      <c r="AE160" s="141"/>
      <c r="AF160" s="141"/>
      <c r="AG160" s="141"/>
      <c r="AH160" s="141"/>
      <c r="AI160" s="141"/>
      <c r="AJ160" s="141"/>
      <c r="AK160" s="141"/>
      <c r="AL160" s="141"/>
      <c r="AM160" s="142"/>
      <c r="AO160" s="140"/>
      <c r="AP160" s="141"/>
      <c r="AQ160" s="141"/>
      <c r="AR160" s="141"/>
      <c r="AS160" s="141"/>
      <c r="AT160" s="141"/>
      <c r="AU160" s="141"/>
      <c r="AV160" s="141"/>
      <c r="AW160" s="141"/>
      <c r="AX160" s="141"/>
      <c r="AY160" s="141"/>
      <c r="AZ160" s="141"/>
      <c r="BA160" s="142"/>
      <c r="BC160" s="140"/>
      <c r="BD160" s="141"/>
      <c r="BE160" s="141"/>
      <c r="BF160" s="141"/>
      <c r="BG160" s="141"/>
      <c r="BH160" s="141"/>
      <c r="BI160" s="141"/>
      <c r="BJ160" s="141"/>
      <c r="BK160" s="141"/>
      <c r="BL160" s="141"/>
      <c r="BM160" s="141"/>
      <c r="BN160" s="141"/>
      <c r="BO160" s="142"/>
    </row>
    <row r="163" spans="13:53" ht="12.75" thickBot="1"/>
    <row r="164" spans="13:53">
      <c r="M164" s="379" t="s">
        <v>223</v>
      </c>
      <c r="N164" s="380"/>
      <c r="O164" s="122"/>
      <c r="P164" s="122"/>
      <c r="Q164" s="122"/>
      <c r="R164" s="122"/>
      <c r="S164" s="122"/>
      <c r="T164" s="122"/>
      <c r="U164" s="122"/>
      <c r="V164" s="122"/>
      <c r="W164" s="122"/>
      <c r="X164" s="122"/>
      <c r="Y164" s="123"/>
      <c r="AA164" s="379" t="s">
        <v>226</v>
      </c>
      <c r="AB164" s="380"/>
      <c r="AC164" s="122"/>
      <c r="AD164" s="122"/>
      <c r="AE164" s="122"/>
      <c r="AF164" s="122"/>
      <c r="AG164" s="122"/>
      <c r="AH164" s="122"/>
      <c r="AI164" s="122"/>
      <c r="AJ164" s="122"/>
      <c r="AK164" s="122"/>
      <c r="AL164" s="122"/>
      <c r="AM164" s="123"/>
      <c r="AO164" s="379" t="s">
        <v>234</v>
      </c>
      <c r="AP164" s="380"/>
      <c r="AQ164" s="122"/>
      <c r="AR164" s="122"/>
      <c r="AS164" s="122"/>
      <c r="AT164" s="122"/>
      <c r="AU164" s="122"/>
      <c r="AV164" s="122"/>
      <c r="AW164" s="122"/>
      <c r="AX164" s="122"/>
      <c r="AY164" s="122"/>
      <c r="AZ164" s="122"/>
      <c r="BA164" s="123"/>
    </row>
    <row r="165" spans="13:53" ht="12.75" thickBot="1">
      <c r="M165" s="381"/>
      <c r="N165" s="382"/>
      <c r="O165" s="126"/>
      <c r="P165" s="126"/>
      <c r="Q165" s="126"/>
      <c r="R165" s="126"/>
      <c r="S165" s="126"/>
      <c r="T165" s="126"/>
      <c r="U165" s="126"/>
      <c r="V165" s="126"/>
      <c r="W165" s="126"/>
      <c r="X165" s="126"/>
      <c r="Y165" s="127"/>
      <c r="AA165" s="381"/>
      <c r="AB165" s="382"/>
      <c r="AC165" s="126"/>
      <c r="AD165" s="126"/>
      <c r="AE165" s="126"/>
      <c r="AF165" s="126"/>
      <c r="AG165" s="126"/>
      <c r="AH165" s="126"/>
      <c r="AI165" s="126"/>
      <c r="AJ165" s="126"/>
      <c r="AK165" s="126"/>
      <c r="AL165" s="126"/>
      <c r="AM165" s="127"/>
      <c r="AO165" s="381"/>
      <c r="AP165" s="382"/>
      <c r="AQ165" s="126"/>
      <c r="AR165" s="126"/>
      <c r="AS165" s="126"/>
      <c r="AT165" s="126"/>
      <c r="AU165" s="126"/>
      <c r="AV165" s="126"/>
      <c r="AW165" s="126"/>
      <c r="AX165" s="126"/>
      <c r="AY165" s="126"/>
      <c r="AZ165" s="126"/>
      <c r="BA165" s="127"/>
    </row>
    <row r="166" spans="13:53">
      <c r="M166" s="128"/>
      <c r="N166" s="126"/>
      <c r="O166" s="126"/>
      <c r="P166" s="126"/>
      <c r="Q166" s="126"/>
      <c r="R166" s="126"/>
      <c r="S166" s="126"/>
      <c r="T166" s="126"/>
      <c r="U166" s="126"/>
      <c r="V166" s="126"/>
      <c r="W166" s="126"/>
      <c r="X166" s="126"/>
      <c r="Y166" s="127"/>
      <c r="AA166" s="128"/>
      <c r="AB166" s="126"/>
      <c r="AC166" s="126"/>
      <c r="AD166" s="126"/>
      <c r="AE166" s="126"/>
      <c r="AF166" s="126"/>
      <c r="AG166" s="126"/>
      <c r="AH166" s="126"/>
      <c r="AI166" s="126"/>
      <c r="AJ166" s="126"/>
      <c r="AK166" s="126"/>
      <c r="AL166" s="126"/>
      <c r="AM166" s="127"/>
      <c r="AO166" s="128"/>
      <c r="AP166" s="126"/>
      <c r="AQ166" s="126"/>
      <c r="AR166" s="126"/>
      <c r="AS166" s="126"/>
      <c r="AT166" s="126"/>
      <c r="AU166" s="126"/>
      <c r="AV166" s="126"/>
      <c r="AW166" s="126"/>
      <c r="AX166" s="126"/>
      <c r="AY166" s="126"/>
      <c r="AZ166" s="126"/>
      <c r="BA166" s="127"/>
    </row>
    <row r="167" spans="13:53">
      <c r="M167" s="128"/>
      <c r="N167" s="126"/>
      <c r="O167" s="126"/>
      <c r="P167" s="126"/>
      <c r="Q167" s="126"/>
      <c r="R167" s="126"/>
      <c r="S167" s="126"/>
      <c r="T167" s="126"/>
      <c r="U167" s="126"/>
      <c r="V167" s="126"/>
      <c r="W167" s="126"/>
      <c r="X167" s="126"/>
      <c r="Y167" s="127"/>
      <c r="AA167" s="128"/>
      <c r="AB167" s="126"/>
      <c r="AC167" s="126"/>
      <c r="AD167" s="126"/>
      <c r="AE167" s="126"/>
      <c r="AF167" s="126"/>
      <c r="AG167" s="126"/>
      <c r="AH167" s="126"/>
      <c r="AI167" s="126"/>
      <c r="AJ167" s="126"/>
      <c r="AK167" s="126"/>
      <c r="AL167" s="126"/>
      <c r="AM167" s="127"/>
      <c r="AO167" s="128"/>
      <c r="AP167" s="126"/>
      <c r="AQ167" s="126"/>
      <c r="AR167" s="126"/>
      <c r="AS167" s="126"/>
      <c r="AT167" s="126"/>
      <c r="AU167" s="126"/>
      <c r="AV167" s="126"/>
      <c r="AW167" s="126"/>
      <c r="AX167" s="126"/>
      <c r="AY167" s="126"/>
      <c r="AZ167" s="126"/>
      <c r="BA167" s="127"/>
    </row>
    <row r="168" spans="13:53">
      <c r="M168" s="128"/>
      <c r="N168" s="126"/>
      <c r="O168" s="126"/>
      <c r="P168" s="126"/>
      <c r="Q168" s="126"/>
      <c r="R168" s="126"/>
      <c r="S168" s="126"/>
      <c r="T168" s="126"/>
      <c r="U168" s="126"/>
      <c r="V168" s="126"/>
      <c r="W168" s="126"/>
      <c r="X168" s="126"/>
      <c r="Y168" s="127"/>
      <c r="AA168" s="128"/>
      <c r="AB168" s="126"/>
      <c r="AC168" s="126"/>
      <c r="AD168" s="126"/>
      <c r="AE168" s="126"/>
      <c r="AF168" s="126"/>
      <c r="AG168" s="126"/>
      <c r="AH168" s="126"/>
      <c r="AI168" s="126"/>
      <c r="AJ168" s="126"/>
      <c r="AK168" s="126"/>
      <c r="AL168" s="126"/>
      <c r="AM168" s="127"/>
      <c r="AO168" s="128"/>
      <c r="AP168" s="126"/>
      <c r="AQ168" s="126"/>
      <c r="AR168" s="126"/>
      <c r="AS168" s="126"/>
      <c r="AT168" s="126"/>
      <c r="AU168" s="126"/>
      <c r="AV168" s="126"/>
      <c r="AW168" s="126"/>
      <c r="AX168" s="126"/>
      <c r="AY168" s="126"/>
      <c r="AZ168" s="126"/>
      <c r="BA168" s="127"/>
    </row>
    <row r="169" spans="13:53">
      <c r="M169" s="128"/>
      <c r="N169" s="126"/>
      <c r="O169" s="126"/>
      <c r="P169" s="126"/>
      <c r="Q169" s="126"/>
      <c r="R169" s="126"/>
      <c r="S169" s="126"/>
      <c r="T169" s="126"/>
      <c r="U169" s="126"/>
      <c r="V169" s="126"/>
      <c r="W169" s="126"/>
      <c r="X169" s="126"/>
      <c r="Y169" s="127"/>
      <c r="AA169" s="128"/>
      <c r="AB169" s="126"/>
      <c r="AC169" s="126"/>
      <c r="AD169" s="126"/>
      <c r="AE169" s="126"/>
      <c r="AF169" s="126"/>
      <c r="AG169" s="126"/>
      <c r="AH169" s="126"/>
      <c r="AI169" s="126"/>
      <c r="AJ169" s="126"/>
      <c r="AK169" s="126"/>
      <c r="AL169" s="126"/>
      <c r="AM169" s="127"/>
      <c r="AO169" s="128"/>
      <c r="AP169" s="126"/>
      <c r="AQ169" s="126"/>
      <c r="AR169" s="126"/>
      <c r="AS169" s="126"/>
      <c r="AT169" s="126"/>
      <c r="AU169" s="126"/>
      <c r="AV169" s="126"/>
      <c r="AW169" s="126"/>
      <c r="AX169" s="126"/>
      <c r="AY169" s="126"/>
      <c r="AZ169" s="126"/>
      <c r="BA169" s="127"/>
    </row>
    <row r="170" spans="13:53">
      <c r="M170" s="128"/>
      <c r="N170" s="126"/>
      <c r="O170" s="126"/>
      <c r="P170" s="126"/>
      <c r="Q170" s="126"/>
      <c r="R170" s="126"/>
      <c r="S170" s="126"/>
      <c r="T170" s="126"/>
      <c r="U170" s="126"/>
      <c r="V170" s="126"/>
      <c r="W170" s="126"/>
      <c r="X170" s="126"/>
      <c r="Y170" s="127"/>
      <c r="AA170" s="128"/>
      <c r="AB170" s="126"/>
      <c r="AC170" s="126"/>
      <c r="AD170" s="126"/>
      <c r="AE170" s="126"/>
      <c r="AF170" s="126"/>
      <c r="AG170" s="126"/>
      <c r="AH170" s="126"/>
      <c r="AI170" s="126"/>
      <c r="AJ170" s="126"/>
      <c r="AK170" s="126"/>
      <c r="AL170" s="126"/>
      <c r="AM170" s="127"/>
      <c r="AO170" s="128"/>
      <c r="AP170" s="126"/>
      <c r="AQ170" s="126"/>
      <c r="AR170" s="126"/>
      <c r="AS170" s="126"/>
      <c r="AT170" s="126"/>
      <c r="AU170" s="126"/>
      <c r="AV170" s="126"/>
      <c r="AW170" s="126"/>
      <c r="AX170" s="126"/>
      <c r="AY170" s="126"/>
      <c r="AZ170" s="126"/>
      <c r="BA170" s="127"/>
    </row>
    <row r="171" spans="13:53">
      <c r="M171" s="128"/>
      <c r="N171" s="126"/>
      <c r="O171" s="126"/>
      <c r="P171" s="126"/>
      <c r="Q171" s="126"/>
      <c r="R171" s="126"/>
      <c r="S171" s="126"/>
      <c r="T171" s="126"/>
      <c r="U171" s="126"/>
      <c r="V171" s="126"/>
      <c r="W171" s="126"/>
      <c r="X171" s="126"/>
      <c r="Y171" s="127"/>
      <c r="AA171" s="128"/>
      <c r="AB171" s="126"/>
      <c r="AC171" s="126"/>
      <c r="AD171" s="126"/>
      <c r="AE171" s="126"/>
      <c r="AF171" s="126"/>
      <c r="AG171" s="126"/>
      <c r="AH171" s="126"/>
      <c r="AI171" s="126"/>
      <c r="AJ171" s="126"/>
      <c r="AK171" s="126"/>
      <c r="AL171" s="126"/>
      <c r="AM171" s="127"/>
      <c r="AO171" s="128"/>
      <c r="AP171" s="126"/>
      <c r="AQ171" s="126"/>
      <c r="AR171" s="126"/>
      <c r="AS171" s="126"/>
      <c r="AT171" s="126"/>
      <c r="AU171" s="126"/>
      <c r="AV171" s="126"/>
      <c r="AW171" s="126"/>
      <c r="AX171" s="126"/>
      <c r="AY171" s="126"/>
      <c r="AZ171" s="126"/>
      <c r="BA171" s="127"/>
    </row>
    <row r="172" spans="13:53">
      <c r="M172" s="128"/>
      <c r="N172" s="126"/>
      <c r="O172" s="126"/>
      <c r="P172" s="126"/>
      <c r="Q172" s="126"/>
      <c r="R172" s="126"/>
      <c r="S172" s="126"/>
      <c r="T172" s="126"/>
      <c r="U172" s="126"/>
      <c r="V172" s="126"/>
      <c r="W172" s="126"/>
      <c r="X172" s="126"/>
      <c r="Y172" s="127"/>
      <c r="AA172" s="128"/>
      <c r="AB172" s="126"/>
      <c r="AC172" s="126"/>
      <c r="AD172" s="126"/>
      <c r="AE172" s="126"/>
      <c r="AF172" s="126"/>
      <c r="AG172" s="126"/>
      <c r="AH172" s="126"/>
      <c r="AI172" s="126"/>
      <c r="AJ172" s="126"/>
      <c r="AK172" s="126"/>
      <c r="AL172" s="126"/>
      <c r="AM172" s="127"/>
      <c r="AO172" s="128"/>
      <c r="AP172" s="126"/>
      <c r="AQ172" s="126"/>
      <c r="AR172" s="126"/>
      <c r="AS172" s="126"/>
      <c r="AT172" s="126"/>
      <c r="AU172" s="126"/>
      <c r="AV172" s="126"/>
      <c r="AW172" s="126"/>
      <c r="AX172" s="126"/>
      <c r="AY172" s="126"/>
      <c r="AZ172" s="126"/>
      <c r="BA172" s="127"/>
    </row>
    <row r="173" spans="13:53">
      <c r="M173" s="128"/>
      <c r="N173" s="126"/>
      <c r="O173" s="126"/>
      <c r="P173" s="126"/>
      <c r="Q173" s="126"/>
      <c r="R173" s="126"/>
      <c r="S173" s="126"/>
      <c r="T173" s="126"/>
      <c r="U173" s="126"/>
      <c r="V173" s="126"/>
      <c r="W173" s="126"/>
      <c r="X173" s="126"/>
      <c r="Y173" s="127"/>
      <c r="AA173" s="128"/>
      <c r="AB173" s="126"/>
      <c r="AC173" s="126"/>
      <c r="AD173" s="126"/>
      <c r="AE173" s="126"/>
      <c r="AF173" s="126"/>
      <c r="AG173" s="126"/>
      <c r="AH173" s="126"/>
      <c r="AI173" s="126"/>
      <c r="AJ173" s="126"/>
      <c r="AK173" s="126"/>
      <c r="AL173" s="126"/>
      <c r="AM173" s="127"/>
      <c r="AO173" s="128"/>
      <c r="AP173" s="126"/>
      <c r="AQ173" s="126"/>
      <c r="AR173" s="126"/>
      <c r="AS173" s="126"/>
      <c r="AT173" s="126"/>
      <c r="AU173" s="126"/>
      <c r="AV173" s="126"/>
      <c r="AW173" s="126"/>
      <c r="AX173" s="126"/>
      <c r="AY173" s="126"/>
      <c r="AZ173" s="126"/>
      <c r="BA173" s="127"/>
    </row>
    <row r="174" spans="13:53">
      <c r="M174" s="128"/>
      <c r="N174" s="126"/>
      <c r="O174" s="126"/>
      <c r="P174" s="126"/>
      <c r="Q174" s="126"/>
      <c r="R174" s="126"/>
      <c r="S174" s="126"/>
      <c r="T174" s="126"/>
      <c r="U174" s="126"/>
      <c r="V174" s="126"/>
      <c r="W174" s="126"/>
      <c r="X174" s="126"/>
      <c r="Y174" s="127"/>
      <c r="AA174" s="128"/>
      <c r="AB174" s="126"/>
      <c r="AC174" s="126"/>
      <c r="AD174" s="126"/>
      <c r="AE174" s="126"/>
      <c r="AF174" s="126"/>
      <c r="AG174" s="126"/>
      <c r="AH174" s="126"/>
      <c r="AI174" s="126"/>
      <c r="AJ174" s="126"/>
      <c r="AK174" s="126"/>
      <c r="AL174" s="126"/>
      <c r="AM174" s="127"/>
      <c r="AO174" s="128"/>
      <c r="AP174" s="126"/>
      <c r="AQ174" s="126"/>
      <c r="AR174" s="126"/>
      <c r="AS174" s="126"/>
      <c r="AT174" s="126"/>
      <c r="AU174" s="126"/>
      <c r="AV174" s="126"/>
      <c r="AW174" s="126"/>
      <c r="AX174" s="126"/>
      <c r="AY174" s="126"/>
      <c r="AZ174" s="126"/>
      <c r="BA174" s="127"/>
    </row>
    <row r="175" spans="13:53">
      <c r="M175" s="128"/>
      <c r="N175" s="126"/>
      <c r="O175" s="126"/>
      <c r="P175" s="126"/>
      <c r="Q175" s="126"/>
      <c r="R175" s="126"/>
      <c r="S175" s="126"/>
      <c r="T175" s="126"/>
      <c r="U175" s="126"/>
      <c r="V175" s="126"/>
      <c r="W175" s="126"/>
      <c r="X175" s="126"/>
      <c r="Y175" s="127"/>
      <c r="AA175" s="128"/>
      <c r="AB175" s="126"/>
      <c r="AC175" s="126"/>
      <c r="AD175" s="126"/>
      <c r="AE175" s="126"/>
      <c r="AF175" s="126"/>
      <c r="AG175" s="126"/>
      <c r="AH175" s="126"/>
      <c r="AI175" s="126"/>
      <c r="AJ175" s="126"/>
      <c r="AK175" s="126"/>
      <c r="AL175" s="126"/>
      <c r="AM175" s="127"/>
      <c r="AO175" s="128"/>
      <c r="AP175" s="126"/>
      <c r="AQ175" s="126"/>
      <c r="AR175" s="126"/>
      <c r="AS175" s="126"/>
      <c r="AT175" s="126"/>
      <c r="AU175" s="126"/>
      <c r="AV175" s="126"/>
      <c r="AW175" s="126"/>
      <c r="AX175" s="126"/>
      <c r="AY175" s="126"/>
      <c r="AZ175" s="126"/>
      <c r="BA175" s="127"/>
    </row>
    <row r="176" spans="13:53">
      <c r="M176" s="128"/>
      <c r="N176" s="126"/>
      <c r="O176" s="126"/>
      <c r="P176" s="126"/>
      <c r="Q176" s="126"/>
      <c r="R176" s="126"/>
      <c r="S176" s="126"/>
      <c r="T176" s="126"/>
      <c r="U176" s="126"/>
      <c r="V176" s="126"/>
      <c r="W176" s="126"/>
      <c r="X176" s="126"/>
      <c r="Y176" s="127"/>
      <c r="AA176" s="128"/>
      <c r="AB176" s="126"/>
      <c r="AC176" s="126"/>
      <c r="AD176" s="126"/>
      <c r="AE176" s="126"/>
      <c r="AF176" s="126"/>
      <c r="AG176" s="126"/>
      <c r="AH176" s="126"/>
      <c r="AI176" s="126"/>
      <c r="AJ176" s="126"/>
      <c r="AK176" s="126"/>
      <c r="AL176" s="126"/>
      <c r="AM176" s="127"/>
      <c r="AO176" s="128"/>
      <c r="AP176" s="126"/>
      <c r="AQ176" s="126"/>
      <c r="AR176" s="126"/>
      <c r="AS176" s="126"/>
      <c r="AT176" s="126"/>
      <c r="AU176" s="126"/>
      <c r="AV176" s="126"/>
      <c r="AW176" s="126"/>
      <c r="AX176" s="126"/>
      <c r="AY176" s="126"/>
      <c r="AZ176" s="126"/>
      <c r="BA176" s="127"/>
    </row>
    <row r="177" spans="13:53">
      <c r="M177" s="128"/>
      <c r="N177" s="126"/>
      <c r="O177" s="126"/>
      <c r="P177" s="126"/>
      <c r="Q177" s="126"/>
      <c r="R177" s="126"/>
      <c r="S177" s="126"/>
      <c r="T177" s="126"/>
      <c r="U177" s="126"/>
      <c r="V177" s="126"/>
      <c r="W177" s="126"/>
      <c r="X177" s="126"/>
      <c r="Y177" s="127"/>
      <c r="AA177" s="128"/>
      <c r="AB177" s="126"/>
      <c r="AC177" s="126"/>
      <c r="AD177" s="126"/>
      <c r="AE177" s="126"/>
      <c r="AF177" s="126"/>
      <c r="AG177" s="126"/>
      <c r="AH177" s="126"/>
      <c r="AI177" s="126"/>
      <c r="AJ177" s="126"/>
      <c r="AK177" s="126"/>
      <c r="AL177" s="126"/>
      <c r="AM177" s="127"/>
      <c r="AO177" s="128"/>
      <c r="AP177" s="126"/>
      <c r="AQ177" s="126"/>
      <c r="AR177" s="126"/>
      <c r="AS177" s="126"/>
      <c r="AT177" s="126"/>
      <c r="AU177" s="126"/>
      <c r="AV177" s="126"/>
      <c r="AW177" s="126"/>
      <c r="AX177" s="126"/>
      <c r="AY177" s="126"/>
      <c r="AZ177" s="126"/>
      <c r="BA177" s="127"/>
    </row>
    <row r="178" spans="13:53">
      <c r="M178" s="128"/>
      <c r="N178" s="126"/>
      <c r="O178" s="126"/>
      <c r="P178" s="126"/>
      <c r="Q178" s="126"/>
      <c r="R178" s="126"/>
      <c r="S178" s="126"/>
      <c r="T178" s="126"/>
      <c r="U178" s="126"/>
      <c r="V178" s="126"/>
      <c r="W178" s="126"/>
      <c r="X178" s="126"/>
      <c r="Y178" s="127"/>
      <c r="AA178" s="128"/>
      <c r="AB178" s="126"/>
      <c r="AC178" s="126"/>
      <c r="AD178" s="126"/>
      <c r="AE178" s="126"/>
      <c r="AF178" s="126"/>
      <c r="AG178" s="126"/>
      <c r="AH178" s="126"/>
      <c r="AI178" s="126"/>
      <c r="AJ178" s="126"/>
      <c r="AK178" s="126"/>
      <c r="AL178" s="126"/>
      <c r="AM178" s="127"/>
      <c r="AO178" s="128"/>
      <c r="AP178" s="126"/>
      <c r="AQ178" s="126"/>
      <c r="AR178" s="126"/>
      <c r="AS178" s="126"/>
      <c r="AT178" s="126"/>
      <c r="AU178" s="126"/>
      <c r="AV178" s="126"/>
      <c r="AW178" s="126"/>
      <c r="AX178" s="126"/>
      <c r="AY178" s="126"/>
      <c r="AZ178" s="126"/>
      <c r="BA178" s="127"/>
    </row>
    <row r="179" spans="13:53">
      <c r="M179" s="128"/>
      <c r="N179" s="126"/>
      <c r="O179" s="126"/>
      <c r="P179" s="126"/>
      <c r="Q179" s="126"/>
      <c r="R179" s="126"/>
      <c r="S179" s="126"/>
      <c r="T179" s="126"/>
      <c r="U179" s="126"/>
      <c r="V179" s="126"/>
      <c r="W179" s="126"/>
      <c r="X179" s="126"/>
      <c r="Y179" s="127"/>
      <c r="AA179" s="128"/>
      <c r="AB179" s="126"/>
      <c r="AC179" s="126"/>
      <c r="AD179" s="126"/>
      <c r="AE179" s="126"/>
      <c r="AF179" s="126"/>
      <c r="AG179" s="126"/>
      <c r="AH179" s="126"/>
      <c r="AI179" s="126"/>
      <c r="AJ179" s="126"/>
      <c r="AK179" s="126"/>
      <c r="AL179" s="126"/>
      <c r="AM179" s="127"/>
      <c r="AO179" s="128"/>
      <c r="AP179" s="126"/>
      <c r="AQ179" s="126"/>
      <c r="AR179" s="126"/>
      <c r="AS179" s="126"/>
      <c r="AT179" s="126"/>
      <c r="AU179" s="126"/>
      <c r="AV179" s="126"/>
      <c r="AW179" s="126"/>
      <c r="AX179" s="126"/>
      <c r="AY179" s="126"/>
      <c r="AZ179" s="126"/>
      <c r="BA179" s="127"/>
    </row>
    <row r="180" spans="13:53">
      <c r="M180" s="128"/>
      <c r="N180" s="126"/>
      <c r="O180" s="126"/>
      <c r="P180" s="126"/>
      <c r="Q180" s="126"/>
      <c r="R180" s="126"/>
      <c r="S180" s="126"/>
      <c r="T180" s="126"/>
      <c r="U180" s="126"/>
      <c r="V180" s="126"/>
      <c r="W180" s="126"/>
      <c r="X180" s="126"/>
      <c r="Y180" s="127"/>
      <c r="AA180" s="128"/>
      <c r="AB180" s="126"/>
      <c r="AC180" s="126"/>
      <c r="AD180" s="126"/>
      <c r="AE180" s="126"/>
      <c r="AF180" s="126"/>
      <c r="AG180" s="126"/>
      <c r="AH180" s="126"/>
      <c r="AI180" s="126"/>
      <c r="AJ180" s="126"/>
      <c r="AK180" s="126"/>
      <c r="AL180" s="126"/>
      <c r="AM180" s="127"/>
      <c r="AO180" s="128"/>
      <c r="AP180" s="126"/>
      <c r="AQ180" s="126"/>
      <c r="AR180" s="126"/>
      <c r="AS180" s="126"/>
      <c r="AT180" s="126"/>
      <c r="AU180" s="126"/>
      <c r="AV180" s="126"/>
      <c r="AW180" s="126"/>
      <c r="AX180" s="126"/>
      <c r="AY180" s="126"/>
      <c r="AZ180" s="126"/>
      <c r="BA180" s="127"/>
    </row>
    <row r="181" spans="13:53">
      <c r="M181" s="128"/>
      <c r="N181" s="126"/>
      <c r="O181" s="126"/>
      <c r="P181" s="126"/>
      <c r="Q181" s="126"/>
      <c r="R181" s="126"/>
      <c r="S181" s="126"/>
      <c r="T181" s="126"/>
      <c r="U181" s="126"/>
      <c r="V181" s="126"/>
      <c r="W181" s="126"/>
      <c r="X181" s="126"/>
      <c r="Y181" s="127"/>
      <c r="AA181" s="128"/>
      <c r="AB181" s="126"/>
      <c r="AC181" s="126"/>
      <c r="AD181" s="126"/>
      <c r="AE181" s="126"/>
      <c r="AF181" s="126"/>
      <c r="AG181" s="126"/>
      <c r="AH181" s="126"/>
      <c r="AI181" s="126"/>
      <c r="AJ181" s="126"/>
      <c r="AK181" s="126"/>
      <c r="AL181" s="126"/>
      <c r="AM181" s="127"/>
      <c r="AO181" s="128"/>
      <c r="AP181" s="126"/>
      <c r="AQ181" s="126"/>
      <c r="AR181" s="126"/>
      <c r="AS181" s="126"/>
      <c r="AT181" s="126"/>
      <c r="AU181" s="126"/>
      <c r="AV181" s="126"/>
      <c r="AW181" s="126"/>
      <c r="AX181" s="126"/>
      <c r="AY181" s="126"/>
      <c r="AZ181" s="126"/>
      <c r="BA181" s="127"/>
    </row>
    <row r="182" spans="13:53">
      <c r="M182" s="128"/>
      <c r="N182" s="126"/>
      <c r="O182" s="126"/>
      <c r="P182" s="126"/>
      <c r="Q182" s="126"/>
      <c r="R182" s="126"/>
      <c r="S182" s="126"/>
      <c r="T182" s="126"/>
      <c r="U182" s="126"/>
      <c r="V182" s="126"/>
      <c r="W182" s="126"/>
      <c r="X182" s="126"/>
      <c r="Y182" s="127"/>
      <c r="AA182" s="128"/>
      <c r="AB182" s="126"/>
      <c r="AC182" s="126"/>
      <c r="AD182" s="126"/>
      <c r="AE182" s="126"/>
      <c r="AF182" s="126"/>
      <c r="AG182" s="126"/>
      <c r="AH182" s="126"/>
      <c r="AI182" s="126"/>
      <c r="AJ182" s="126"/>
      <c r="AK182" s="126"/>
      <c r="AL182" s="126"/>
      <c r="AM182" s="127"/>
      <c r="AO182" s="128"/>
      <c r="AP182" s="126"/>
      <c r="AQ182" s="126"/>
      <c r="AR182" s="126"/>
      <c r="AS182" s="126"/>
      <c r="AT182" s="126"/>
      <c r="AU182" s="126"/>
      <c r="AV182" s="126"/>
      <c r="AW182" s="126"/>
      <c r="AX182" s="126"/>
      <c r="AY182" s="126"/>
      <c r="AZ182" s="126"/>
      <c r="BA182" s="127"/>
    </row>
    <row r="183" spans="13:53">
      <c r="M183" s="128"/>
      <c r="N183" s="126"/>
      <c r="O183" s="126"/>
      <c r="P183" s="126"/>
      <c r="Q183" s="126"/>
      <c r="R183" s="126"/>
      <c r="S183" s="126"/>
      <c r="T183" s="126"/>
      <c r="U183" s="126"/>
      <c r="V183" s="126"/>
      <c r="W183" s="126"/>
      <c r="X183" s="126"/>
      <c r="Y183" s="127"/>
      <c r="AA183" s="128"/>
      <c r="AB183" s="126"/>
      <c r="AC183" s="126"/>
      <c r="AD183" s="126"/>
      <c r="AE183" s="126"/>
      <c r="AF183" s="126"/>
      <c r="AG183" s="126"/>
      <c r="AH183" s="126"/>
      <c r="AI183" s="126"/>
      <c r="AJ183" s="126"/>
      <c r="AK183" s="126"/>
      <c r="AL183" s="126"/>
      <c r="AM183" s="127"/>
      <c r="AO183" s="128"/>
      <c r="AP183" s="126"/>
      <c r="AQ183" s="126"/>
      <c r="AR183" s="126"/>
      <c r="AS183" s="126"/>
      <c r="AT183" s="126"/>
      <c r="AU183" s="126"/>
      <c r="AV183" s="126"/>
      <c r="AW183" s="126"/>
      <c r="AX183" s="126"/>
      <c r="AY183" s="126"/>
      <c r="AZ183" s="126"/>
      <c r="BA183" s="127"/>
    </row>
    <row r="184" spans="13:53">
      <c r="M184" s="128"/>
      <c r="N184" s="126"/>
      <c r="O184" s="126"/>
      <c r="P184" s="126"/>
      <c r="Q184" s="126"/>
      <c r="R184" s="126"/>
      <c r="S184" s="126"/>
      <c r="T184" s="126"/>
      <c r="U184" s="126"/>
      <c r="V184" s="126"/>
      <c r="W184" s="126"/>
      <c r="X184" s="126"/>
      <c r="Y184" s="127"/>
      <c r="AA184" s="128"/>
      <c r="AB184" s="126"/>
      <c r="AC184" s="126"/>
      <c r="AD184" s="126"/>
      <c r="AE184" s="126"/>
      <c r="AF184" s="126"/>
      <c r="AG184" s="126"/>
      <c r="AH184" s="126"/>
      <c r="AI184" s="126"/>
      <c r="AJ184" s="126"/>
      <c r="AK184" s="126"/>
      <c r="AL184" s="126"/>
      <c r="AM184" s="127"/>
      <c r="AO184" s="128"/>
      <c r="AP184" s="126"/>
      <c r="AQ184" s="126"/>
      <c r="AR184" s="126"/>
      <c r="AS184" s="126"/>
      <c r="AT184" s="126"/>
      <c r="AU184" s="126"/>
      <c r="AV184" s="126"/>
      <c r="AW184" s="126"/>
      <c r="AX184" s="126"/>
      <c r="AY184" s="126"/>
      <c r="AZ184" s="126"/>
      <c r="BA184" s="127"/>
    </row>
    <row r="185" spans="13:53">
      <c r="M185" s="128"/>
      <c r="N185" s="126"/>
      <c r="O185" s="126"/>
      <c r="P185" s="126"/>
      <c r="Q185" s="126"/>
      <c r="R185" s="126"/>
      <c r="S185" s="126"/>
      <c r="T185" s="126"/>
      <c r="U185" s="126"/>
      <c r="V185" s="126"/>
      <c r="W185" s="126"/>
      <c r="X185" s="126"/>
      <c r="Y185" s="127"/>
      <c r="AA185" s="128"/>
      <c r="AB185" s="126"/>
      <c r="AC185" s="126"/>
      <c r="AD185" s="126"/>
      <c r="AE185" s="126"/>
      <c r="AF185" s="126"/>
      <c r="AG185" s="126"/>
      <c r="AH185" s="126"/>
      <c r="AI185" s="126"/>
      <c r="AJ185" s="126"/>
      <c r="AK185" s="126"/>
      <c r="AL185" s="126"/>
      <c r="AM185" s="127"/>
      <c r="AO185" s="128"/>
      <c r="AP185" s="126"/>
      <c r="AQ185" s="126"/>
      <c r="AR185" s="126"/>
      <c r="AS185" s="126"/>
      <c r="AT185" s="126"/>
      <c r="AU185" s="126"/>
      <c r="AV185" s="126"/>
      <c r="AW185" s="126"/>
      <c r="AX185" s="126"/>
      <c r="AY185" s="126"/>
      <c r="AZ185" s="126"/>
      <c r="BA185" s="127"/>
    </row>
    <row r="186" spans="13:53">
      <c r="M186" s="128"/>
      <c r="N186" s="126"/>
      <c r="O186" s="126"/>
      <c r="P186" s="126"/>
      <c r="Q186" s="126"/>
      <c r="R186" s="126"/>
      <c r="S186" s="126"/>
      <c r="T186" s="126"/>
      <c r="U186" s="126"/>
      <c r="V186" s="126"/>
      <c r="W186" s="126"/>
      <c r="X186" s="126"/>
      <c r="Y186" s="127"/>
      <c r="AA186" s="128"/>
      <c r="AB186" s="126"/>
      <c r="AC186" s="126"/>
      <c r="AD186" s="126"/>
      <c r="AE186" s="126"/>
      <c r="AF186" s="126"/>
      <c r="AG186" s="126"/>
      <c r="AH186" s="126"/>
      <c r="AI186" s="126"/>
      <c r="AJ186" s="126"/>
      <c r="AK186" s="126"/>
      <c r="AL186" s="126"/>
      <c r="AM186" s="127"/>
      <c r="AO186" s="128"/>
      <c r="AP186" s="126"/>
      <c r="AQ186" s="126"/>
      <c r="AR186" s="126"/>
      <c r="AS186" s="126"/>
      <c r="AT186" s="126"/>
      <c r="AU186" s="126"/>
      <c r="AV186" s="126"/>
      <c r="AW186" s="126"/>
      <c r="AX186" s="126"/>
      <c r="AY186" s="126"/>
      <c r="AZ186" s="126"/>
      <c r="BA186" s="127"/>
    </row>
    <row r="187" spans="13:53">
      <c r="M187" s="128"/>
      <c r="N187" s="126"/>
      <c r="O187" s="126"/>
      <c r="P187" s="126"/>
      <c r="Q187" s="126"/>
      <c r="R187" s="126"/>
      <c r="S187" s="126"/>
      <c r="T187" s="126"/>
      <c r="U187" s="126"/>
      <c r="V187" s="126"/>
      <c r="W187" s="126"/>
      <c r="X187" s="126"/>
      <c r="Y187" s="127"/>
      <c r="AA187" s="128"/>
      <c r="AB187" s="126"/>
      <c r="AC187" s="126"/>
      <c r="AD187" s="126"/>
      <c r="AE187" s="126"/>
      <c r="AF187" s="126"/>
      <c r="AG187" s="126"/>
      <c r="AH187" s="126"/>
      <c r="AI187" s="126"/>
      <c r="AJ187" s="126"/>
      <c r="AK187" s="126"/>
      <c r="AL187" s="126"/>
      <c r="AM187" s="127"/>
      <c r="AO187" s="128"/>
      <c r="AP187" s="126"/>
      <c r="AQ187" s="126"/>
      <c r="AR187" s="126"/>
      <c r="AS187" s="126"/>
      <c r="AT187" s="126"/>
      <c r="AU187" s="126"/>
      <c r="AV187" s="126"/>
      <c r="AW187" s="126"/>
      <c r="AX187" s="126"/>
      <c r="AY187" s="126"/>
      <c r="AZ187" s="126"/>
      <c r="BA187" s="127"/>
    </row>
    <row r="188" spans="13:53">
      <c r="M188" s="128"/>
      <c r="N188" s="126"/>
      <c r="O188" s="126"/>
      <c r="P188" s="126"/>
      <c r="Q188" s="126"/>
      <c r="R188" s="126"/>
      <c r="S188" s="126"/>
      <c r="T188" s="126"/>
      <c r="U188" s="126"/>
      <c r="V188" s="126"/>
      <c r="W188" s="126"/>
      <c r="X188" s="126"/>
      <c r="Y188" s="127"/>
      <c r="AA188" s="128"/>
      <c r="AB188" s="126"/>
      <c r="AC188" s="126"/>
      <c r="AD188" s="126"/>
      <c r="AE188" s="126"/>
      <c r="AF188" s="126"/>
      <c r="AG188" s="126"/>
      <c r="AH188" s="126"/>
      <c r="AI188" s="126"/>
      <c r="AJ188" s="126"/>
      <c r="AK188" s="126"/>
      <c r="AL188" s="126"/>
      <c r="AM188" s="127"/>
      <c r="AO188" s="128"/>
      <c r="AP188" s="126"/>
      <c r="AQ188" s="126"/>
      <c r="AR188" s="126"/>
      <c r="AS188" s="126"/>
      <c r="AT188" s="126"/>
      <c r="AU188" s="126"/>
      <c r="AV188" s="126"/>
      <c r="AW188" s="126"/>
      <c r="AX188" s="126"/>
      <c r="AY188" s="126"/>
      <c r="AZ188" s="126"/>
      <c r="BA188" s="127"/>
    </row>
    <row r="189" spans="13:53">
      <c r="M189" s="128"/>
      <c r="N189" s="126"/>
      <c r="O189" s="126"/>
      <c r="P189" s="126"/>
      <c r="Q189" s="126"/>
      <c r="R189" s="126"/>
      <c r="S189" s="126"/>
      <c r="T189" s="126"/>
      <c r="U189" s="126"/>
      <c r="V189" s="126"/>
      <c r="W189" s="126"/>
      <c r="X189" s="126"/>
      <c r="Y189" s="127"/>
      <c r="AA189" s="128"/>
      <c r="AB189" s="126"/>
      <c r="AC189" s="126"/>
      <c r="AD189" s="126"/>
      <c r="AE189" s="126"/>
      <c r="AF189" s="126"/>
      <c r="AG189" s="126"/>
      <c r="AH189" s="126"/>
      <c r="AI189" s="126"/>
      <c r="AJ189" s="126"/>
      <c r="AK189" s="126"/>
      <c r="AL189" s="126"/>
      <c r="AM189" s="127"/>
      <c r="AO189" s="128"/>
      <c r="AP189" s="126"/>
      <c r="AQ189" s="126"/>
      <c r="AR189" s="126"/>
      <c r="AS189" s="126"/>
      <c r="AT189" s="126"/>
      <c r="AU189" s="126"/>
      <c r="AV189" s="126"/>
      <c r="AW189" s="126"/>
      <c r="AX189" s="126"/>
      <c r="AY189" s="126"/>
      <c r="AZ189" s="126"/>
      <c r="BA189" s="127"/>
    </row>
    <row r="190" spans="13:53">
      <c r="M190" s="128"/>
      <c r="N190" s="126"/>
      <c r="O190" s="126"/>
      <c r="P190" s="126"/>
      <c r="Q190" s="126"/>
      <c r="R190" s="126"/>
      <c r="S190" s="126"/>
      <c r="T190" s="126"/>
      <c r="U190" s="126"/>
      <c r="V190" s="126"/>
      <c r="W190" s="126"/>
      <c r="X190" s="126"/>
      <c r="Y190" s="127"/>
      <c r="AA190" s="128"/>
      <c r="AB190" s="126"/>
      <c r="AC190" s="126"/>
      <c r="AD190" s="126"/>
      <c r="AE190" s="126"/>
      <c r="AF190" s="126"/>
      <c r="AG190" s="126"/>
      <c r="AH190" s="126"/>
      <c r="AI190" s="126"/>
      <c r="AJ190" s="126"/>
      <c r="AK190" s="126"/>
      <c r="AL190" s="126"/>
      <c r="AM190" s="127"/>
      <c r="AO190" s="128"/>
      <c r="AP190" s="126"/>
      <c r="AQ190" s="126"/>
      <c r="AR190" s="126"/>
      <c r="AS190" s="126"/>
      <c r="AT190" s="126"/>
      <c r="AU190" s="126"/>
      <c r="AV190" s="126"/>
      <c r="AW190" s="126"/>
      <c r="AX190" s="126"/>
      <c r="AY190" s="126"/>
      <c r="AZ190" s="126"/>
      <c r="BA190" s="127"/>
    </row>
    <row r="191" spans="13:53">
      <c r="M191" s="128"/>
      <c r="N191" s="126"/>
      <c r="O191" s="126"/>
      <c r="P191" s="126"/>
      <c r="Q191" s="126"/>
      <c r="R191" s="126"/>
      <c r="S191" s="126"/>
      <c r="T191" s="126"/>
      <c r="U191" s="126"/>
      <c r="V191" s="126"/>
      <c r="W191" s="126"/>
      <c r="X191" s="126"/>
      <c r="Y191" s="127"/>
      <c r="AA191" s="128"/>
      <c r="AB191" s="126"/>
      <c r="AC191" s="126"/>
      <c r="AD191" s="126"/>
      <c r="AE191" s="126"/>
      <c r="AF191" s="126"/>
      <c r="AG191" s="126"/>
      <c r="AH191" s="126"/>
      <c r="AI191" s="126"/>
      <c r="AJ191" s="126"/>
      <c r="AK191" s="126"/>
      <c r="AL191" s="126"/>
      <c r="AM191" s="127"/>
      <c r="AO191" s="128"/>
      <c r="AP191" s="126"/>
      <c r="AQ191" s="126"/>
      <c r="AR191" s="126"/>
      <c r="AS191" s="126"/>
      <c r="AT191" s="126"/>
      <c r="AU191" s="126"/>
      <c r="AV191" s="126"/>
      <c r="AW191" s="126"/>
      <c r="AX191" s="126"/>
      <c r="AY191" s="126"/>
      <c r="AZ191" s="126"/>
      <c r="BA191" s="127"/>
    </row>
    <row r="192" spans="13:53">
      <c r="M192" s="128"/>
      <c r="N192" s="126"/>
      <c r="O192" s="126"/>
      <c r="P192" s="126"/>
      <c r="Q192" s="126"/>
      <c r="R192" s="126"/>
      <c r="S192" s="126"/>
      <c r="T192" s="126"/>
      <c r="U192" s="126"/>
      <c r="V192" s="126"/>
      <c r="W192" s="126"/>
      <c r="X192" s="126"/>
      <c r="Y192" s="127"/>
      <c r="AA192" s="128"/>
      <c r="AB192" s="126"/>
      <c r="AC192" s="126"/>
      <c r="AD192" s="126"/>
      <c r="AE192" s="126"/>
      <c r="AF192" s="126"/>
      <c r="AG192" s="126"/>
      <c r="AH192" s="126"/>
      <c r="AI192" s="126"/>
      <c r="AJ192" s="126"/>
      <c r="AK192" s="126"/>
      <c r="AL192" s="126"/>
      <c r="AM192" s="127"/>
      <c r="AO192" s="128"/>
      <c r="AP192" s="126"/>
      <c r="AQ192" s="126"/>
      <c r="AR192" s="126"/>
      <c r="AS192" s="126"/>
      <c r="AT192" s="126"/>
      <c r="AU192" s="126"/>
      <c r="AV192" s="126"/>
      <c r="AW192" s="126"/>
      <c r="AX192" s="126"/>
      <c r="AY192" s="126"/>
      <c r="AZ192" s="126"/>
      <c r="BA192" s="127"/>
    </row>
    <row r="193" spans="13:53">
      <c r="M193" s="128"/>
      <c r="N193" s="126"/>
      <c r="O193" s="126"/>
      <c r="P193" s="126"/>
      <c r="Q193" s="126"/>
      <c r="R193" s="126"/>
      <c r="S193" s="126"/>
      <c r="T193" s="126"/>
      <c r="U193" s="126"/>
      <c r="V193" s="126"/>
      <c r="W193" s="126"/>
      <c r="X193" s="126"/>
      <c r="Y193" s="127"/>
      <c r="AA193" s="128"/>
      <c r="AB193" s="126"/>
      <c r="AC193" s="126"/>
      <c r="AD193" s="126"/>
      <c r="AE193" s="126"/>
      <c r="AF193" s="126"/>
      <c r="AG193" s="126"/>
      <c r="AH193" s="126"/>
      <c r="AI193" s="126"/>
      <c r="AJ193" s="126"/>
      <c r="AK193" s="126"/>
      <c r="AL193" s="126"/>
      <c r="AM193" s="127"/>
      <c r="AO193" s="128"/>
      <c r="AP193" s="126"/>
      <c r="AQ193" s="126"/>
      <c r="AR193" s="126"/>
      <c r="AS193" s="126"/>
      <c r="AT193" s="126"/>
      <c r="AU193" s="126"/>
      <c r="AV193" s="126"/>
      <c r="AW193" s="126"/>
      <c r="AX193" s="126"/>
      <c r="AY193" s="126"/>
      <c r="AZ193" s="126"/>
      <c r="BA193" s="127"/>
    </row>
    <row r="194" spans="13:53">
      <c r="M194" s="128"/>
      <c r="N194" s="126"/>
      <c r="O194" s="126"/>
      <c r="P194" s="126"/>
      <c r="Q194" s="126"/>
      <c r="R194" s="126"/>
      <c r="S194" s="126"/>
      <c r="T194" s="126"/>
      <c r="U194" s="126"/>
      <c r="V194" s="126"/>
      <c r="W194" s="126"/>
      <c r="X194" s="126"/>
      <c r="Y194" s="127"/>
      <c r="AA194" s="128"/>
      <c r="AB194" s="126"/>
      <c r="AC194" s="126"/>
      <c r="AD194" s="126"/>
      <c r="AE194" s="126"/>
      <c r="AF194" s="126"/>
      <c r="AG194" s="126"/>
      <c r="AH194" s="126"/>
      <c r="AI194" s="126"/>
      <c r="AJ194" s="126"/>
      <c r="AK194" s="126"/>
      <c r="AL194" s="126"/>
      <c r="AM194" s="127"/>
      <c r="AO194" s="128"/>
      <c r="AP194" s="126"/>
      <c r="AQ194" s="126"/>
      <c r="AR194" s="126"/>
      <c r="AS194" s="126"/>
      <c r="AT194" s="126"/>
      <c r="AU194" s="126"/>
      <c r="AV194" s="126"/>
      <c r="AW194" s="126"/>
      <c r="AX194" s="126"/>
      <c r="AY194" s="126"/>
      <c r="AZ194" s="126"/>
      <c r="BA194" s="127"/>
    </row>
    <row r="195" spans="13:53">
      <c r="M195" s="128"/>
      <c r="N195" s="126"/>
      <c r="O195" s="126"/>
      <c r="P195" s="126"/>
      <c r="Q195" s="126"/>
      <c r="R195" s="126"/>
      <c r="S195" s="126"/>
      <c r="T195" s="126"/>
      <c r="U195" s="126"/>
      <c r="V195" s="126"/>
      <c r="W195" s="126"/>
      <c r="X195" s="126"/>
      <c r="Y195" s="127"/>
      <c r="AA195" s="128"/>
      <c r="AB195" s="126"/>
      <c r="AC195" s="126"/>
      <c r="AD195" s="126"/>
      <c r="AE195" s="126"/>
      <c r="AF195" s="126"/>
      <c r="AG195" s="126"/>
      <c r="AH195" s="126"/>
      <c r="AI195" s="126"/>
      <c r="AJ195" s="126"/>
      <c r="AK195" s="126"/>
      <c r="AL195" s="126"/>
      <c r="AM195" s="127"/>
      <c r="AO195" s="128"/>
      <c r="AP195" s="126"/>
      <c r="AQ195" s="126"/>
      <c r="AR195" s="126"/>
      <c r="AS195" s="126"/>
      <c r="AT195" s="126"/>
      <c r="AU195" s="126"/>
      <c r="AV195" s="126"/>
      <c r="AW195" s="126"/>
      <c r="AX195" s="126"/>
      <c r="AY195" s="126"/>
      <c r="AZ195" s="126"/>
      <c r="BA195" s="127"/>
    </row>
    <row r="196" spans="13:53">
      <c r="M196" s="128"/>
      <c r="N196" s="126"/>
      <c r="O196" s="126"/>
      <c r="P196" s="126"/>
      <c r="Q196" s="126"/>
      <c r="R196" s="126"/>
      <c r="S196" s="126"/>
      <c r="T196" s="126"/>
      <c r="U196" s="126"/>
      <c r="V196" s="126"/>
      <c r="W196" s="126"/>
      <c r="X196" s="126"/>
      <c r="Y196" s="127"/>
      <c r="AA196" s="128"/>
      <c r="AB196" s="126"/>
      <c r="AC196" s="126"/>
      <c r="AD196" s="126"/>
      <c r="AE196" s="126"/>
      <c r="AF196" s="126"/>
      <c r="AG196" s="126"/>
      <c r="AH196" s="126"/>
      <c r="AI196" s="126"/>
      <c r="AJ196" s="126"/>
      <c r="AK196" s="126"/>
      <c r="AL196" s="126"/>
      <c r="AM196" s="127"/>
      <c r="AO196" s="128"/>
      <c r="AP196" s="126"/>
      <c r="AQ196" s="126"/>
      <c r="AR196" s="126"/>
      <c r="AS196" s="126"/>
      <c r="AT196" s="126"/>
      <c r="AU196" s="126"/>
      <c r="AV196" s="126"/>
      <c r="AW196" s="126"/>
      <c r="AX196" s="126"/>
      <c r="AY196" s="126"/>
      <c r="AZ196" s="126"/>
      <c r="BA196" s="127"/>
    </row>
    <row r="197" spans="13:53">
      <c r="M197" s="128"/>
      <c r="N197" s="126"/>
      <c r="O197" s="126"/>
      <c r="P197" s="126"/>
      <c r="Q197" s="126"/>
      <c r="R197" s="126"/>
      <c r="S197" s="126"/>
      <c r="T197" s="126"/>
      <c r="U197" s="126"/>
      <c r="V197" s="126"/>
      <c r="W197" s="126"/>
      <c r="X197" s="126"/>
      <c r="Y197" s="127"/>
      <c r="AA197" s="128"/>
      <c r="AB197" s="126"/>
      <c r="AC197" s="126"/>
      <c r="AD197" s="126"/>
      <c r="AE197" s="126"/>
      <c r="AF197" s="126"/>
      <c r="AG197" s="126"/>
      <c r="AH197" s="126"/>
      <c r="AI197" s="126"/>
      <c r="AJ197" s="126"/>
      <c r="AK197" s="126"/>
      <c r="AL197" s="126"/>
      <c r="AM197" s="127"/>
      <c r="AO197" s="128"/>
      <c r="AP197" s="126"/>
      <c r="AQ197" s="126"/>
      <c r="AR197" s="126"/>
      <c r="AS197" s="126"/>
      <c r="AT197" s="126"/>
      <c r="AU197" s="126"/>
      <c r="AV197" s="126"/>
      <c r="AW197" s="126"/>
      <c r="AX197" s="126"/>
      <c r="AY197" s="126"/>
      <c r="AZ197" s="126"/>
      <c r="BA197" s="127"/>
    </row>
    <row r="198" spans="13:53">
      <c r="M198" s="128"/>
      <c r="N198" s="126"/>
      <c r="O198" s="126"/>
      <c r="P198" s="126"/>
      <c r="Q198" s="126"/>
      <c r="R198" s="126"/>
      <c r="S198" s="126"/>
      <c r="T198" s="126"/>
      <c r="U198" s="126"/>
      <c r="V198" s="126"/>
      <c r="W198" s="126"/>
      <c r="X198" s="126"/>
      <c r="Y198" s="127"/>
      <c r="AA198" s="128"/>
      <c r="AB198" s="126"/>
      <c r="AC198" s="126"/>
      <c r="AD198" s="126"/>
      <c r="AE198" s="126"/>
      <c r="AF198" s="126"/>
      <c r="AG198" s="126"/>
      <c r="AH198" s="126"/>
      <c r="AI198" s="126"/>
      <c r="AJ198" s="126"/>
      <c r="AK198" s="126"/>
      <c r="AL198" s="126"/>
      <c r="AM198" s="127"/>
      <c r="AO198" s="128"/>
      <c r="AP198" s="126"/>
      <c r="AQ198" s="126"/>
      <c r="AR198" s="126"/>
      <c r="AS198" s="126"/>
      <c r="AT198" s="126"/>
      <c r="AU198" s="126"/>
      <c r="AV198" s="126"/>
      <c r="AW198" s="126"/>
      <c r="AX198" s="126"/>
      <c r="AY198" s="126"/>
      <c r="AZ198" s="126"/>
      <c r="BA198" s="127"/>
    </row>
    <row r="199" spans="13:53">
      <c r="M199" s="128"/>
      <c r="N199" s="126"/>
      <c r="O199" s="126"/>
      <c r="P199" s="126"/>
      <c r="Q199" s="126"/>
      <c r="R199" s="126"/>
      <c r="S199" s="126"/>
      <c r="T199" s="126"/>
      <c r="U199" s="126"/>
      <c r="V199" s="126"/>
      <c r="W199" s="126"/>
      <c r="X199" s="126"/>
      <c r="Y199" s="127"/>
      <c r="AA199" s="128"/>
      <c r="AB199" s="126"/>
      <c r="AC199" s="126"/>
      <c r="AD199" s="126"/>
      <c r="AE199" s="126"/>
      <c r="AF199" s="126"/>
      <c r="AG199" s="126"/>
      <c r="AH199" s="126"/>
      <c r="AI199" s="126"/>
      <c r="AJ199" s="126"/>
      <c r="AK199" s="126"/>
      <c r="AL199" s="126"/>
      <c r="AM199" s="127"/>
      <c r="AO199" s="128"/>
      <c r="AP199" s="126"/>
      <c r="AQ199" s="126"/>
      <c r="AR199" s="126"/>
      <c r="AS199" s="126"/>
      <c r="AT199" s="126"/>
      <c r="AU199" s="126"/>
      <c r="AV199" s="126"/>
      <c r="AW199" s="126"/>
      <c r="AX199" s="126"/>
      <c r="AY199" s="126"/>
      <c r="AZ199" s="126"/>
      <c r="BA199" s="127"/>
    </row>
    <row r="200" spans="13:53">
      <c r="M200" s="128"/>
      <c r="N200" s="126"/>
      <c r="O200" s="126"/>
      <c r="P200" s="126"/>
      <c r="Q200" s="126"/>
      <c r="R200" s="126"/>
      <c r="S200" s="126"/>
      <c r="T200" s="126"/>
      <c r="U200" s="126"/>
      <c r="V200" s="126"/>
      <c r="W200" s="126"/>
      <c r="X200" s="126"/>
      <c r="Y200" s="127"/>
      <c r="AA200" s="128"/>
      <c r="AB200" s="126"/>
      <c r="AC200" s="126"/>
      <c r="AD200" s="126"/>
      <c r="AE200" s="126"/>
      <c r="AF200" s="126"/>
      <c r="AG200" s="126"/>
      <c r="AH200" s="126"/>
      <c r="AI200" s="126"/>
      <c r="AJ200" s="126"/>
      <c r="AK200" s="126"/>
      <c r="AL200" s="126"/>
      <c r="AM200" s="127"/>
      <c r="AO200" s="128"/>
      <c r="AP200" s="126"/>
      <c r="AQ200" s="126"/>
      <c r="AR200" s="126"/>
      <c r="AS200" s="126"/>
      <c r="AT200" s="126"/>
      <c r="AU200" s="126"/>
      <c r="AV200" s="126"/>
      <c r="AW200" s="126"/>
      <c r="AX200" s="126"/>
      <c r="AY200" s="126"/>
      <c r="AZ200" s="126"/>
      <c r="BA200" s="127"/>
    </row>
    <row r="201" spans="13:53">
      <c r="M201" s="128"/>
      <c r="N201" s="126"/>
      <c r="O201" s="126"/>
      <c r="P201" s="126"/>
      <c r="Q201" s="126"/>
      <c r="R201" s="126"/>
      <c r="S201" s="126"/>
      <c r="T201" s="126"/>
      <c r="U201" s="126"/>
      <c r="V201" s="126"/>
      <c r="W201" s="126"/>
      <c r="X201" s="126"/>
      <c r="Y201" s="127"/>
      <c r="AA201" s="128"/>
      <c r="AB201" s="126"/>
      <c r="AC201" s="126"/>
      <c r="AD201" s="126"/>
      <c r="AE201" s="126"/>
      <c r="AF201" s="126"/>
      <c r="AG201" s="126"/>
      <c r="AH201" s="126"/>
      <c r="AI201" s="126"/>
      <c r="AJ201" s="126"/>
      <c r="AK201" s="126"/>
      <c r="AL201" s="126"/>
      <c r="AM201" s="127"/>
      <c r="AO201" s="128"/>
      <c r="AP201" s="126"/>
      <c r="AQ201" s="126"/>
      <c r="AR201" s="126"/>
      <c r="AS201" s="126"/>
      <c r="AT201" s="126"/>
      <c r="AU201" s="126"/>
      <c r="AV201" s="126"/>
      <c r="AW201" s="126"/>
      <c r="AX201" s="126"/>
      <c r="AY201" s="126"/>
      <c r="AZ201" s="126"/>
      <c r="BA201" s="127"/>
    </row>
    <row r="202" spans="13:53">
      <c r="M202" s="128"/>
      <c r="N202" s="126"/>
      <c r="O202" s="126"/>
      <c r="P202" s="126"/>
      <c r="Q202" s="126"/>
      <c r="R202" s="126"/>
      <c r="S202" s="126"/>
      <c r="T202" s="126"/>
      <c r="U202" s="126"/>
      <c r="V202" s="126"/>
      <c r="W202" s="126"/>
      <c r="X202" s="126"/>
      <c r="Y202" s="127"/>
      <c r="AA202" s="128"/>
      <c r="AB202" s="126"/>
      <c r="AC202" s="126"/>
      <c r="AD202" s="126"/>
      <c r="AE202" s="126"/>
      <c r="AF202" s="126"/>
      <c r="AG202" s="126"/>
      <c r="AH202" s="126"/>
      <c r="AI202" s="126"/>
      <c r="AJ202" s="126"/>
      <c r="AK202" s="126"/>
      <c r="AL202" s="126"/>
      <c r="AM202" s="127"/>
      <c r="AO202" s="128"/>
      <c r="AP202" s="126"/>
      <c r="AQ202" s="126"/>
      <c r="AR202" s="126"/>
      <c r="AS202" s="126"/>
      <c r="AT202" s="126"/>
      <c r="AU202" s="126"/>
      <c r="AV202" s="126"/>
      <c r="AW202" s="126"/>
      <c r="AX202" s="126"/>
      <c r="AY202" s="126"/>
      <c r="AZ202" s="126"/>
      <c r="BA202" s="127"/>
    </row>
    <row r="203" spans="13:53">
      <c r="M203" s="128"/>
      <c r="N203" s="126"/>
      <c r="O203" s="126"/>
      <c r="P203" s="126"/>
      <c r="Q203" s="126"/>
      <c r="R203" s="126"/>
      <c r="S203" s="126"/>
      <c r="T203" s="126"/>
      <c r="U203" s="126"/>
      <c r="V203" s="126"/>
      <c r="W203" s="126"/>
      <c r="X203" s="126"/>
      <c r="Y203" s="127"/>
      <c r="AA203" s="128"/>
      <c r="AB203" s="126"/>
      <c r="AC203" s="126"/>
      <c r="AD203" s="126"/>
      <c r="AE203" s="126"/>
      <c r="AF203" s="126"/>
      <c r="AG203" s="126"/>
      <c r="AH203" s="126"/>
      <c r="AI203" s="126"/>
      <c r="AJ203" s="126"/>
      <c r="AK203" s="126"/>
      <c r="AL203" s="126"/>
      <c r="AM203" s="127"/>
      <c r="AO203" s="128"/>
      <c r="AP203" s="126"/>
      <c r="AQ203" s="126"/>
      <c r="AR203" s="126"/>
      <c r="AS203" s="126"/>
      <c r="AT203" s="126"/>
      <c r="AU203" s="126"/>
      <c r="AV203" s="126"/>
      <c r="AW203" s="126"/>
      <c r="AX203" s="126"/>
      <c r="AY203" s="126"/>
      <c r="AZ203" s="126"/>
      <c r="BA203" s="127"/>
    </row>
    <row r="204" spans="13:53">
      <c r="M204" s="128"/>
      <c r="N204" s="126"/>
      <c r="O204" s="126"/>
      <c r="P204" s="126"/>
      <c r="Q204" s="126"/>
      <c r="R204" s="126"/>
      <c r="S204" s="126"/>
      <c r="T204" s="126"/>
      <c r="U204" s="126"/>
      <c r="V204" s="126"/>
      <c r="W204" s="126"/>
      <c r="X204" s="126"/>
      <c r="Y204" s="127"/>
      <c r="AA204" s="128"/>
      <c r="AB204" s="126"/>
      <c r="AC204" s="126"/>
      <c r="AD204" s="126"/>
      <c r="AE204" s="126"/>
      <c r="AF204" s="126"/>
      <c r="AG204" s="126"/>
      <c r="AH204" s="126"/>
      <c r="AI204" s="126"/>
      <c r="AJ204" s="126"/>
      <c r="AK204" s="126"/>
      <c r="AL204" s="126"/>
      <c r="AM204" s="127"/>
      <c r="AO204" s="128"/>
      <c r="AP204" s="126"/>
      <c r="AQ204" s="126"/>
      <c r="AR204" s="126"/>
      <c r="AS204" s="126"/>
      <c r="AT204" s="126"/>
      <c r="AU204" s="126"/>
      <c r="AV204" s="126"/>
      <c r="AW204" s="126"/>
      <c r="AX204" s="126"/>
      <c r="AY204" s="126"/>
      <c r="AZ204" s="126"/>
      <c r="BA204" s="127"/>
    </row>
    <row r="205" spans="13:53">
      <c r="M205" s="128"/>
      <c r="N205" s="126"/>
      <c r="O205" s="126"/>
      <c r="P205" s="126"/>
      <c r="Q205" s="126"/>
      <c r="R205" s="126"/>
      <c r="S205" s="126"/>
      <c r="T205" s="126"/>
      <c r="U205" s="126"/>
      <c r="V205" s="126"/>
      <c r="W205" s="126"/>
      <c r="X205" s="126"/>
      <c r="Y205" s="127"/>
      <c r="AA205" s="128"/>
      <c r="AB205" s="126"/>
      <c r="AC205" s="126"/>
      <c r="AD205" s="126"/>
      <c r="AE205" s="126"/>
      <c r="AF205" s="126"/>
      <c r="AG205" s="126"/>
      <c r="AH205" s="126"/>
      <c r="AI205" s="126"/>
      <c r="AJ205" s="126"/>
      <c r="AK205" s="126"/>
      <c r="AL205" s="126"/>
      <c r="AM205" s="127"/>
      <c r="AO205" s="128"/>
      <c r="AP205" s="126"/>
      <c r="AQ205" s="126"/>
      <c r="AR205" s="126"/>
      <c r="AS205" s="126"/>
      <c r="AT205" s="126"/>
      <c r="AU205" s="126"/>
      <c r="AV205" s="126"/>
      <c r="AW205" s="126"/>
      <c r="AX205" s="126"/>
      <c r="AY205" s="126"/>
      <c r="AZ205" s="126"/>
      <c r="BA205" s="127"/>
    </row>
    <row r="206" spans="13:53">
      <c r="M206" s="128"/>
      <c r="N206" s="126"/>
      <c r="O206" s="126"/>
      <c r="P206" s="126"/>
      <c r="Q206" s="126"/>
      <c r="R206" s="126"/>
      <c r="S206" s="126"/>
      <c r="T206" s="126"/>
      <c r="U206" s="126"/>
      <c r="V206" s="126"/>
      <c r="W206" s="126"/>
      <c r="X206" s="126"/>
      <c r="Y206" s="127"/>
      <c r="AA206" s="128"/>
      <c r="AB206" s="126"/>
      <c r="AC206" s="126"/>
      <c r="AD206" s="126"/>
      <c r="AE206" s="126"/>
      <c r="AF206" s="126"/>
      <c r="AG206" s="126"/>
      <c r="AH206" s="126"/>
      <c r="AI206" s="126"/>
      <c r="AJ206" s="126"/>
      <c r="AK206" s="126"/>
      <c r="AL206" s="126"/>
      <c r="AM206" s="127"/>
      <c r="AO206" s="128"/>
      <c r="AP206" s="126"/>
      <c r="AQ206" s="126"/>
      <c r="AR206" s="126"/>
      <c r="AS206" s="126"/>
      <c r="AT206" s="126"/>
      <c r="AU206" s="126"/>
      <c r="AV206" s="126"/>
      <c r="AW206" s="126"/>
      <c r="AX206" s="126"/>
      <c r="AY206" s="126"/>
      <c r="AZ206" s="126"/>
      <c r="BA206" s="127"/>
    </row>
    <row r="207" spans="13:53">
      <c r="M207" s="128"/>
      <c r="N207" s="126"/>
      <c r="O207" s="126"/>
      <c r="P207" s="126"/>
      <c r="Q207" s="126"/>
      <c r="R207" s="126"/>
      <c r="S207" s="126"/>
      <c r="T207" s="126"/>
      <c r="U207" s="126"/>
      <c r="V207" s="126"/>
      <c r="W207" s="126"/>
      <c r="X207" s="126"/>
      <c r="Y207" s="127"/>
      <c r="AA207" s="128"/>
      <c r="AB207" s="126"/>
      <c r="AC207" s="126"/>
      <c r="AD207" s="126"/>
      <c r="AE207" s="126"/>
      <c r="AF207" s="126"/>
      <c r="AG207" s="126"/>
      <c r="AH207" s="126"/>
      <c r="AI207" s="126"/>
      <c r="AJ207" s="126"/>
      <c r="AK207" s="126"/>
      <c r="AL207" s="126"/>
      <c r="AM207" s="127"/>
      <c r="AO207" s="128"/>
      <c r="AP207" s="126"/>
      <c r="AQ207" s="126"/>
      <c r="AR207" s="126"/>
      <c r="AS207" s="126"/>
      <c r="AT207" s="126"/>
      <c r="AU207" s="126"/>
      <c r="AV207" s="126"/>
      <c r="AW207" s="126"/>
      <c r="AX207" s="126"/>
      <c r="AY207" s="126"/>
      <c r="AZ207" s="126"/>
      <c r="BA207" s="127"/>
    </row>
    <row r="208" spans="13:53">
      <c r="M208" s="128"/>
      <c r="N208" s="126"/>
      <c r="O208" s="126"/>
      <c r="P208" s="126"/>
      <c r="Q208" s="126"/>
      <c r="R208" s="126"/>
      <c r="S208" s="126"/>
      <c r="T208" s="126"/>
      <c r="U208" s="126"/>
      <c r="V208" s="126"/>
      <c r="W208" s="126"/>
      <c r="X208" s="126"/>
      <c r="Y208" s="127"/>
      <c r="AA208" s="128"/>
      <c r="AB208" s="126"/>
      <c r="AC208" s="126"/>
      <c r="AD208" s="126"/>
      <c r="AE208" s="126"/>
      <c r="AF208" s="126"/>
      <c r="AG208" s="126"/>
      <c r="AH208" s="126"/>
      <c r="AI208" s="126"/>
      <c r="AJ208" s="126"/>
      <c r="AK208" s="126"/>
      <c r="AL208" s="126"/>
      <c r="AM208" s="127"/>
      <c r="AO208" s="128"/>
      <c r="AP208" s="126"/>
      <c r="AQ208" s="126"/>
      <c r="AR208" s="126"/>
      <c r="AS208" s="126"/>
      <c r="AT208" s="126"/>
      <c r="AU208" s="126"/>
      <c r="AV208" s="126"/>
      <c r="AW208" s="126"/>
      <c r="AX208" s="126"/>
      <c r="AY208" s="126"/>
      <c r="AZ208" s="126"/>
      <c r="BA208" s="127"/>
    </row>
    <row r="209" spans="13:53">
      <c r="M209" s="128"/>
      <c r="N209" s="126"/>
      <c r="O209" s="126"/>
      <c r="P209" s="126"/>
      <c r="Q209" s="126"/>
      <c r="R209" s="126"/>
      <c r="S209" s="126"/>
      <c r="T209" s="126"/>
      <c r="U209" s="126"/>
      <c r="V209" s="126"/>
      <c r="W209" s="126"/>
      <c r="X209" s="126"/>
      <c r="Y209" s="127"/>
      <c r="AA209" s="128"/>
      <c r="AB209" s="126"/>
      <c r="AC209" s="126"/>
      <c r="AD209" s="126"/>
      <c r="AE209" s="126"/>
      <c r="AF209" s="126"/>
      <c r="AG209" s="126"/>
      <c r="AH209" s="126"/>
      <c r="AI209" s="126"/>
      <c r="AJ209" s="126"/>
      <c r="AK209" s="126"/>
      <c r="AL209" s="126"/>
      <c r="AM209" s="127"/>
      <c r="AO209" s="128"/>
      <c r="AP209" s="126"/>
      <c r="AQ209" s="126"/>
      <c r="AR209" s="126"/>
      <c r="AS209" s="126"/>
      <c r="AT209" s="126"/>
      <c r="AU209" s="126"/>
      <c r="AV209" s="126"/>
      <c r="AW209" s="126"/>
      <c r="AX209" s="126"/>
      <c r="AY209" s="126"/>
      <c r="AZ209" s="126"/>
      <c r="BA209" s="127"/>
    </row>
    <row r="210" spans="13:53">
      <c r="M210" s="128"/>
      <c r="N210" s="126"/>
      <c r="O210" s="126"/>
      <c r="P210" s="126"/>
      <c r="Q210" s="126"/>
      <c r="R210" s="126"/>
      <c r="S210" s="126"/>
      <c r="T210" s="126"/>
      <c r="U210" s="126"/>
      <c r="V210" s="126"/>
      <c r="W210" s="126"/>
      <c r="X210" s="126"/>
      <c r="Y210" s="127"/>
      <c r="AA210" s="128"/>
      <c r="AB210" s="126"/>
      <c r="AC210" s="126"/>
      <c r="AD210" s="126"/>
      <c r="AE210" s="126"/>
      <c r="AF210" s="126"/>
      <c r="AG210" s="126"/>
      <c r="AH210" s="126"/>
      <c r="AI210" s="126"/>
      <c r="AJ210" s="126"/>
      <c r="AK210" s="126"/>
      <c r="AL210" s="126"/>
      <c r="AM210" s="127"/>
      <c r="AO210" s="128"/>
      <c r="AP210" s="126"/>
      <c r="AQ210" s="126"/>
      <c r="AR210" s="126"/>
      <c r="AS210" s="126"/>
      <c r="AT210" s="126"/>
      <c r="AU210" s="126"/>
      <c r="AV210" s="126"/>
      <c r="AW210" s="126"/>
      <c r="AX210" s="126"/>
      <c r="AY210" s="126"/>
      <c r="AZ210" s="126"/>
      <c r="BA210" s="127"/>
    </row>
    <row r="211" spans="13:53">
      <c r="M211" s="128"/>
      <c r="N211" s="126"/>
      <c r="O211" s="126"/>
      <c r="P211" s="126"/>
      <c r="Q211" s="126"/>
      <c r="R211" s="126"/>
      <c r="S211" s="126"/>
      <c r="T211" s="126"/>
      <c r="U211" s="126"/>
      <c r="V211" s="126"/>
      <c r="W211" s="126"/>
      <c r="X211" s="126"/>
      <c r="Y211" s="127"/>
      <c r="AA211" s="128"/>
      <c r="AB211" s="126"/>
      <c r="AC211" s="126"/>
      <c r="AD211" s="126"/>
      <c r="AE211" s="126"/>
      <c r="AF211" s="126"/>
      <c r="AG211" s="126"/>
      <c r="AH211" s="126"/>
      <c r="AI211" s="126"/>
      <c r="AJ211" s="126"/>
      <c r="AK211" s="126"/>
      <c r="AL211" s="126"/>
      <c r="AM211" s="127"/>
      <c r="AO211" s="128"/>
      <c r="AP211" s="126"/>
      <c r="AQ211" s="126"/>
      <c r="AR211" s="126"/>
      <c r="AS211" s="126"/>
      <c r="AT211" s="126"/>
      <c r="AU211" s="126"/>
      <c r="AV211" s="126"/>
      <c r="AW211" s="126"/>
      <c r="AX211" s="126"/>
      <c r="AY211" s="126"/>
      <c r="AZ211" s="126"/>
      <c r="BA211" s="127"/>
    </row>
    <row r="212" spans="13:53">
      <c r="M212" s="128"/>
      <c r="N212" s="126"/>
      <c r="O212" s="126"/>
      <c r="P212" s="126"/>
      <c r="Q212" s="126"/>
      <c r="R212" s="126"/>
      <c r="S212" s="126"/>
      <c r="T212" s="126"/>
      <c r="U212" s="126"/>
      <c r="V212" s="126"/>
      <c r="W212" s="126"/>
      <c r="X212" s="126"/>
      <c r="Y212" s="127"/>
      <c r="AA212" s="128"/>
      <c r="AB212" s="126"/>
      <c r="AC212" s="126"/>
      <c r="AD212" s="126"/>
      <c r="AE212" s="126"/>
      <c r="AF212" s="126"/>
      <c r="AG212" s="126"/>
      <c r="AH212" s="126"/>
      <c r="AI212" s="126"/>
      <c r="AJ212" s="126"/>
      <c r="AK212" s="126"/>
      <c r="AL212" s="126"/>
      <c r="AM212" s="127"/>
      <c r="AO212" s="128"/>
      <c r="AP212" s="126"/>
      <c r="AQ212" s="126"/>
      <c r="AR212" s="126"/>
      <c r="AS212" s="126"/>
      <c r="AT212" s="126"/>
      <c r="AU212" s="126"/>
      <c r="AV212" s="126"/>
      <c r="AW212" s="126"/>
      <c r="AX212" s="126"/>
      <c r="AY212" s="126"/>
      <c r="AZ212" s="126"/>
      <c r="BA212" s="127"/>
    </row>
    <row r="213" spans="13:53" ht="12.75" thickBot="1">
      <c r="M213" s="140"/>
      <c r="N213" s="141"/>
      <c r="O213" s="141"/>
      <c r="P213" s="141"/>
      <c r="Q213" s="141"/>
      <c r="R213" s="141"/>
      <c r="S213" s="141"/>
      <c r="T213" s="141"/>
      <c r="U213" s="141"/>
      <c r="V213" s="141"/>
      <c r="W213" s="141"/>
      <c r="X213" s="141"/>
      <c r="Y213" s="142"/>
      <c r="AA213" s="140"/>
      <c r="AB213" s="141"/>
      <c r="AC213" s="141"/>
      <c r="AD213" s="141"/>
      <c r="AE213" s="141"/>
      <c r="AF213" s="141"/>
      <c r="AG213" s="141"/>
      <c r="AH213" s="141"/>
      <c r="AI213" s="141"/>
      <c r="AJ213" s="141"/>
      <c r="AK213" s="141"/>
      <c r="AL213" s="141"/>
      <c r="AM213" s="142"/>
      <c r="AO213" s="140"/>
      <c r="AP213" s="141"/>
      <c r="AQ213" s="141"/>
      <c r="AR213" s="141"/>
      <c r="AS213" s="141"/>
      <c r="AT213" s="141"/>
      <c r="AU213" s="141"/>
      <c r="AV213" s="141"/>
      <c r="AW213" s="141"/>
      <c r="AX213" s="141"/>
      <c r="AY213" s="141"/>
      <c r="AZ213" s="141"/>
      <c r="BA213" s="142"/>
    </row>
  </sheetData>
  <mergeCells count="37">
    <mergeCell ref="M4:N5"/>
    <mergeCell ref="AA4:AB5"/>
    <mergeCell ref="AO4:AP5"/>
    <mergeCell ref="BC4:BD5"/>
    <mergeCell ref="A4:J4"/>
    <mergeCell ref="A1:J1"/>
    <mergeCell ref="A2:J2"/>
    <mergeCell ref="C101:E101"/>
    <mergeCell ref="BC57:BD58"/>
    <mergeCell ref="A26:A31"/>
    <mergeCell ref="A32:A37"/>
    <mergeCell ref="A38:A43"/>
    <mergeCell ref="D5:F5"/>
    <mergeCell ref="I5:J5"/>
    <mergeCell ref="A8:A13"/>
    <mergeCell ref="A14:A19"/>
    <mergeCell ref="A20:A25"/>
    <mergeCell ref="A3:J3"/>
    <mergeCell ref="A62:A67"/>
    <mergeCell ref="A68:A73"/>
    <mergeCell ref="M57:N58"/>
    <mergeCell ref="BC111:BD112"/>
    <mergeCell ref="M111:N112"/>
    <mergeCell ref="AO111:AP112"/>
    <mergeCell ref="A74:A79"/>
    <mergeCell ref="AA111:AB112"/>
    <mergeCell ref="M164:N165"/>
    <mergeCell ref="AA164:AB165"/>
    <mergeCell ref="AO164:AP165"/>
    <mergeCell ref="A80:A85"/>
    <mergeCell ref="A86:A91"/>
    <mergeCell ref="A92:A97"/>
    <mergeCell ref="AA57:AB58"/>
    <mergeCell ref="AO57:AP58"/>
    <mergeCell ref="A44:A49"/>
    <mergeCell ref="A50:A55"/>
    <mergeCell ref="A56:A61"/>
  </mergeCells>
  <hyperlinks>
    <hyperlink ref="A4" r:id="rId1" display="https://publicwiki.deltares.nl/download/attachments/226296305/11204950_TKI-MUSA_Laboratory_Experiments_Phase1AB_final_nosignatures.pdf?version=1&amp;modificationDate=1706280967043&amp;api=v2" xr:uid="{17B2F5C8-0C46-4B6A-81C1-9DD138CDEE09}"/>
  </hyperlinks>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D5C2B-D388-4707-8848-90611A07FE44}">
  <dimension ref="A1:K24"/>
  <sheetViews>
    <sheetView workbookViewId="0">
      <selection activeCell="A2" sqref="A2:K2"/>
    </sheetView>
  </sheetViews>
  <sheetFormatPr defaultColWidth="8.85546875" defaultRowHeight="12"/>
  <cols>
    <col min="1" max="1" width="15.28515625" style="163" customWidth="1"/>
    <col min="2" max="2" width="7.28515625" style="163" customWidth="1"/>
    <col min="3" max="3" width="6.140625" style="163" customWidth="1"/>
    <col min="4" max="4" width="6.28515625" style="163" customWidth="1"/>
    <col min="5" max="5" width="5.85546875" style="163" customWidth="1"/>
    <col min="6" max="6" width="29.7109375" style="163" customWidth="1"/>
    <col min="7" max="7" width="23.140625" style="164" customWidth="1"/>
    <col min="8" max="16384" width="8.85546875" style="163"/>
  </cols>
  <sheetData>
    <row r="1" spans="1:11">
      <c r="A1" s="315" t="s">
        <v>713</v>
      </c>
      <c r="B1" s="315"/>
      <c r="C1" s="315"/>
      <c r="D1" s="315"/>
      <c r="E1" s="315"/>
      <c r="F1" s="315"/>
      <c r="G1" s="315"/>
      <c r="H1" s="315"/>
      <c r="I1" s="315"/>
      <c r="J1" s="315"/>
      <c r="K1" s="315"/>
    </row>
    <row r="2" spans="1:11">
      <c r="A2" s="316" t="s">
        <v>679</v>
      </c>
      <c r="B2" s="316"/>
      <c r="C2" s="316"/>
      <c r="D2" s="316"/>
      <c r="E2" s="316"/>
      <c r="F2" s="316"/>
      <c r="G2" s="316"/>
      <c r="H2" s="316"/>
      <c r="I2" s="316"/>
      <c r="J2" s="316"/>
      <c r="K2" s="316"/>
    </row>
    <row r="3" spans="1:11" ht="12.75" thickBot="1">
      <c r="A3" s="254" t="s">
        <v>712</v>
      </c>
    </row>
    <row r="4" spans="1:11" ht="24.75" thickBot="1">
      <c r="A4" s="395" t="s">
        <v>0</v>
      </c>
      <c r="B4" s="397" t="s">
        <v>1</v>
      </c>
      <c r="C4" s="153" t="s">
        <v>309</v>
      </c>
      <c r="D4" s="153" t="s">
        <v>310</v>
      </c>
      <c r="E4" s="153" t="s">
        <v>311</v>
      </c>
      <c r="F4" s="397" t="s">
        <v>312</v>
      </c>
      <c r="G4" s="152" t="s">
        <v>488</v>
      </c>
    </row>
    <row r="5" spans="1:11" ht="12.75" thickBot="1">
      <c r="A5" s="396"/>
      <c r="B5" s="398"/>
      <c r="C5" s="154" t="s">
        <v>29</v>
      </c>
      <c r="D5" s="154" t="s">
        <v>29</v>
      </c>
      <c r="E5" s="154" t="s">
        <v>29</v>
      </c>
      <c r="F5" s="398"/>
      <c r="G5" s="154" t="s">
        <v>29</v>
      </c>
    </row>
    <row r="6" spans="1:11" ht="15" customHeight="1">
      <c r="A6" s="390" t="s">
        <v>313</v>
      </c>
      <c r="B6" s="390" t="s">
        <v>7</v>
      </c>
      <c r="C6" s="390">
        <v>33</v>
      </c>
      <c r="D6" s="390">
        <v>43</v>
      </c>
      <c r="E6" s="390">
        <v>22</v>
      </c>
      <c r="F6" s="390" t="s">
        <v>489</v>
      </c>
      <c r="G6" s="156" t="s">
        <v>490</v>
      </c>
    </row>
    <row r="7" spans="1:11" ht="12.75" thickBot="1">
      <c r="A7" s="391"/>
      <c r="B7" s="391"/>
      <c r="C7" s="391"/>
      <c r="D7" s="391"/>
      <c r="E7" s="391"/>
      <c r="F7" s="391"/>
      <c r="G7" s="158" t="s">
        <v>491</v>
      </c>
    </row>
    <row r="8" spans="1:11">
      <c r="A8" s="388" t="s">
        <v>314</v>
      </c>
      <c r="B8" s="388" t="s">
        <v>12</v>
      </c>
      <c r="C8" s="388">
        <v>9</v>
      </c>
      <c r="D8" s="388">
        <v>47</v>
      </c>
      <c r="E8" s="388">
        <v>30</v>
      </c>
      <c r="F8" s="388" t="s">
        <v>489</v>
      </c>
      <c r="G8" s="160" t="s">
        <v>492</v>
      </c>
    </row>
    <row r="9" spans="1:11" ht="12.75" thickBot="1">
      <c r="A9" s="394"/>
      <c r="B9" s="389"/>
      <c r="C9" s="389"/>
      <c r="D9" s="389"/>
      <c r="E9" s="389"/>
      <c r="F9" s="389"/>
      <c r="G9" s="162" t="s">
        <v>493</v>
      </c>
    </row>
    <row r="10" spans="1:11" ht="12" customHeight="1">
      <c r="A10" s="394"/>
      <c r="B10" s="390" t="s">
        <v>223</v>
      </c>
      <c r="C10" s="390">
        <v>29</v>
      </c>
      <c r="D10" s="390">
        <v>42</v>
      </c>
      <c r="E10" s="390">
        <v>23</v>
      </c>
      <c r="F10" s="390" t="s">
        <v>494</v>
      </c>
      <c r="G10" s="156" t="s">
        <v>492</v>
      </c>
    </row>
    <row r="11" spans="1:11" ht="12.75" thickBot="1">
      <c r="A11" s="394"/>
      <c r="B11" s="391"/>
      <c r="C11" s="391"/>
      <c r="D11" s="391"/>
      <c r="E11" s="391"/>
      <c r="F11" s="391"/>
      <c r="G11" s="158" t="s">
        <v>495</v>
      </c>
    </row>
    <row r="12" spans="1:11" ht="12" customHeight="1">
      <c r="A12" s="394"/>
      <c r="B12" s="388" t="s">
        <v>226</v>
      </c>
      <c r="C12" s="388">
        <v>86</v>
      </c>
      <c r="D12" s="388">
        <v>9</v>
      </c>
      <c r="E12" s="388">
        <v>10</v>
      </c>
      <c r="F12" s="388" t="s">
        <v>496</v>
      </c>
      <c r="G12" s="160" t="s">
        <v>492</v>
      </c>
    </row>
    <row r="13" spans="1:11" ht="12.75" thickBot="1">
      <c r="A13" s="394"/>
      <c r="B13" s="389"/>
      <c r="C13" s="389"/>
      <c r="D13" s="389"/>
      <c r="E13" s="389"/>
      <c r="F13" s="389"/>
      <c r="G13" s="162" t="s">
        <v>497</v>
      </c>
    </row>
    <row r="14" spans="1:11">
      <c r="A14" s="394"/>
      <c r="B14" s="390" t="s">
        <v>224</v>
      </c>
      <c r="C14" s="390">
        <v>61</v>
      </c>
      <c r="D14" s="390">
        <v>26</v>
      </c>
      <c r="E14" s="390">
        <v>20</v>
      </c>
      <c r="F14" s="390" t="s">
        <v>498</v>
      </c>
      <c r="G14" s="156" t="s">
        <v>499</v>
      </c>
    </row>
    <row r="15" spans="1:11" ht="12.75" thickBot="1">
      <c r="A15" s="389"/>
      <c r="B15" s="391"/>
      <c r="C15" s="391"/>
      <c r="D15" s="391"/>
      <c r="E15" s="391"/>
      <c r="F15" s="391"/>
      <c r="G15" s="158" t="s">
        <v>500</v>
      </c>
    </row>
    <row r="16" spans="1:11">
      <c r="A16" s="388" t="s">
        <v>315</v>
      </c>
      <c r="B16" s="388" t="s">
        <v>222</v>
      </c>
      <c r="C16" s="388">
        <v>11</v>
      </c>
      <c r="D16" s="388">
        <v>64</v>
      </c>
      <c r="E16" s="388">
        <v>7</v>
      </c>
      <c r="F16" s="388" t="s">
        <v>501</v>
      </c>
      <c r="G16" s="160" t="s">
        <v>502</v>
      </c>
    </row>
    <row r="17" spans="1:7" ht="12.75" thickBot="1">
      <c r="A17" s="394"/>
      <c r="B17" s="389"/>
      <c r="C17" s="389"/>
      <c r="D17" s="389"/>
      <c r="E17" s="389"/>
      <c r="F17" s="389"/>
      <c r="G17" s="162" t="s">
        <v>503</v>
      </c>
    </row>
    <row r="18" spans="1:7">
      <c r="A18" s="394"/>
      <c r="B18" s="390" t="s">
        <v>218</v>
      </c>
      <c r="C18" s="390">
        <v>8</v>
      </c>
      <c r="D18" s="390">
        <v>68</v>
      </c>
      <c r="E18" s="390">
        <v>10</v>
      </c>
      <c r="F18" s="390" t="s">
        <v>501</v>
      </c>
      <c r="G18" s="156" t="s">
        <v>504</v>
      </c>
    </row>
    <row r="19" spans="1:7" ht="12.75" thickBot="1">
      <c r="A19" s="389"/>
      <c r="B19" s="391"/>
      <c r="C19" s="391"/>
      <c r="D19" s="391"/>
      <c r="E19" s="391"/>
      <c r="F19" s="391"/>
      <c r="G19" s="158" t="s">
        <v>505</v>
      </c>
    </row>
    <row r="20" spans="1:7" ht="22.9" customHeight="1">
      <c r="A20" s="392" t="s">
        <v>286</v>
      </c>
      <c r="B20" s="388" t="s">
        <v>316</v>
      </c>
      <c r="C20" s="388">
        <v>8</v>
      </c>
      <c r="D20" s="388">
        <v>64</v>
      </c>
      <c r="E20" s="388">
        <v>10</v>
      </c>
      <c r="F20" s="388" t="s">
        <v>506</v>
      </c>
      <c r="G20" s="159" t="s">
        <v>507</v>
      </c>
    </row>
    <row r="21" spans="1:7" ht="12.75" thickBot="1">
      <c r="A21" s="393"/>
      <c r="B21" s="389"/>
      <c r="C21" s="389"/>
      <c r="D21" s="389"/>
      <c r="E21" s="389"/>
      <c r="F21" s="389"/>
      <c r="G21" s="161" t="s">
        <v>508</v>
      </c>
    </row>
    <row r="22" spans="1:7" ht="25.15" customHeight="1">
      <c r="A22" s="393"/>
      <c r="B22" s="390" t="s">
        <v>220</v>
      </c>
      <c r="C22" s="390">
        <v>9</v>
      </c>
      <c r="D22" s="390">
        <v>64</v>
      </c>
      <c r="E22" s="390">
        <v>11</v>
      </c>
      <c r="F22" s="390" t="s">
        <v>506</v>
      </c>
      <c r="G22" s="155" t="s">
        <v>490</v>
      </c>
    </row>
    <row r="23" spans="1:7" ht="12.75" thickBot="1">
      <c r="A23" s="393"/>
      <c r="B23" s="391"/>
      <c r="C23" s="391"/>
      <c r="D23" s="391"/>
      <c r="E23" s="391"/>
      <c r="F23" s="391"/>
      <c r="G23" s="157" t="s">
        <v>509</v>
      </c>
    </row>
    <row r="24" spans="1:7">
      <c r="A24" s="163" t="s">
        <v>317</v>
      </c>
    </row>
  </sheetData>
  <mergeCells count="54">
    <mergeCell ref="A1:K1"/>
    <mergeCell ref="A4:A5"/>
    <mergeCell ref="B4:B5"/>
    <mergeCell ref="F4:F5"/>
    <mergeCell ref="A6:A7"/>
    <mergeCell ref="B6:B7"/>
    <mergeCell ref="C6:C7"/>
    <mergeCell ref="D6:D7"/>
    <mergeCell ref="E6:E7"/>
    <mergeCell ref="F6:F7"/>
    <mergeCell ref="A2:K2"/>
    <mergeCell ref="D12:D13"/>
    <mergeCell ref="B8:B9"/>
    <mergeCell ref="E12:E13"/>
    <mergeCell ref="B14:B15"/>
    <mergeCell ref="C14:C15"/>
    <mergeCell ref="D14:D15"/>
    <mergeCell ref="E14:E15"/>
    <mergeCell ref="C8:C9"/>
    <mergeCell ref="D8:D9"/>
    <mergeCell ref="E8:E9"/>
    <mergeCell ref="B10:B11"/>
    <mergeCell ref="C10:C11"/>
    <mergeCell ref="D10:D11"/>
    <mergeCell ref="E10:E11"/>
    <mergeCell ref="E16:E17"/>
    <mergeCell ref="E18:E19"/>
    <mergeCell ref="A20:A23"/>
    <mergeCell ref="A8:A15"/>
    <mergeCell ref="B20:B21"/>
    <mergeCell ref="C20:C21"/>
    <mergeCell ref="D20:D21"/>
    <mergeCell ref="A16:A19"/>
    <mergeCell ref="B16:B17"/>
    <mergeCell ref="C16:C17"/>
    <mergeCell ref="D16:D17"/>
    <mergeCell ref="B18:B19"/>
    <mergeCell ref="C18:C19"/>
    <mergeCell ref="D18:D19"/>
    <mergeCell ref="B12:B13"/>
    <mergeCell ref="C12:C13"/>
    <mergeCell ref="F18:F19"/>
    <mergeCell ref="B22:B23"/>
    <mergeCell ref="C22:C23"/>
    <mergeCell ref="D22:D23"/>
    <mergeCell ref="E22:E23"/>
    <mergeCell ref="F22:F23"/>
    <mergeCell ref="E20:E21"/>
    <mergeCell ref="F20:F21"/>
    <mergeCell ref="F8:F9"/>
    <mergeCell ref="F10:F11"/>
    <mergeCell ref="F12:F13"/>
    <mergeCell ref="F14:F15"/>
    <mergeCell ref="F16:F17"/>
  </mergeCells>
  <hyperlinks>
    <hyperlink ref="A2" r:id="rId1" display="https://publicwiki.deltares.nl/download/attachments/226296305/11204950_TKI-MUSA_Laboratory_Experiments_Phase1AB_final_nosignatures.pdf?version=1&amp;modificationDate=1706280967043&amp;api=v2" xr:uid="{A9673AD7-E29C-4304-A8DF-DFB8366E2F52}"/>
  </hyperlink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8C996-FA3E-4A6D-9038-8722C4A6DB08}">
  <dimension ref="A1:T23"/>
  <sheetViews>
    <sheetView workbookViewId="0">
      <selection activeCell="D56" sqref="D56"/>
    </sheetView>
  </sheetViews>
  <sheetFormatPr defaultColWidth="8.85546875" defaultRowHeight="12"/>
  <cols>
    <col min="1" max="1" width="8.85546875" style="98"/>
    <col min="2" max="2" width="17.7109375" style="98" customWidth="1"/>
    <col min="3" max="3" width="20.5703125" style="98" customWidth="1"/>
    <col min="4" max="4" width="11.42578125" style="98" customWidth="1"/>
    <col min="5" max="5" width="17.7109375" style="98" customWidth="1"/>
    <col min="6" max="6" width="16.28515625" style="98" customWidth="1"/>
    <col min="7" max="8" width="17.5703125" style="98" customWidth="1"/>
    <col min="9" max="9" width="12.85546875" style="98" customWidth="1"/>
    <col min="10" max="10" width="15.28515625" style="98" customWidth="1"/>
    <col min="11" max="11" width="9.7109375" style="98" customWidth="1"/>
    <col min="12" max="12" width="17.28515625" style="98" customWidth="1"/>
    <col min="13" max="16384" width="8.85546875" style="98"/>
  </cols>
  <sheetData>
    <row r="1" spans="1:20">
      <c r="A1" s="315" t="s">
        <v>714</v>
      </c>
      <c r="B1" s="315"/>
      <c r="C1" s="315"/>
      <c r="D1" s="315"/>
      <c r="E1" s="315"/>
      <c r="F1" s="315"/>
      <c r="G1" s="315"/>
      <c r="H1" s="315"/>
      <c r="I1" s="315"/>
      <c r="J1" s="315"/>
    </row>
    <row r="2" spans="1:20">
      <c r="A2" s="316" t="s">
        <v>674</v>
      </c>
      <c r="B2" s="316"/>
      <c r="C2" s="316"/>
      <c r="D2" s="316"/>
      <c r="E2" s="316"/>
      <c r="F2" s="316"/>
      <c r="G2" s="316"/>
      <c r="H2" s="316"/>
      <c r="I2" s="316"/>
      <c r="J2" s="316"/>
      <c r="K2" s="281"/>
      <c r="L2" s="281"/>
      <c r="M2" s="281"/>
      <c r="N2" s="281"/>
      <c r="O2" s="281"/>
      <c r="P2" s="281"/>
      <c r="Q2" s="281"/>
      <c r="R2" s="281"/>
      <c r="S2" s="281"/>
      <c r="T2" s="281"/>
    </row>
    <row r="3" spans="1:20" ht="12.75" thickBot="1">
      <c r="A3" s="254" t="s">
        <v>715</v>
      </c>
      <c r="B3" s="163"/>
      <c r="C3" s="163"/>
      <c r="D3" s="163"/>
      <c r="E3" s="163"/>
      <c r="F3" s="163"/>
      <c r="G3" s="164"/>
      <c r="H3" s="163"/>
      <c r="I3" s="163"/>
      <c r="J3" s="163"/>
    </row>
    <row r="4" spans="1:20" ht="27" customHeight="1" thickBot="1">
      <c r="A4" s="181"/>
      <c r="B4" s="95" t="s">
        <v>524</v>
      </c>
      <c r="C4" s="275" t="s">
        <v>525</v>
      </c>
      <c r="D4" s="275" t="s">
        <v>513</v>
      </c>
      <c r="E4" s="275" t="s">
        <v>514</v>
      </c>
      <c r="F4" s="275" t="s">
        <v>515</v>
      </c>
      <c r="G4" s="275" t="s">
        <v>517</v>
      </c>
      <c r="H4" s="275" t="s">
        <v>519</v>
      </c>
      <c r="I4" s="275" t="s">
        <v>523</v>
      </c>
      <c r="J4" s="275" t="s">
        <v>512</v>
      </c>
      <c r="K4" s="151" t="s">
        <v>522</v>
      </c>
      <c r="L4" s="275" t="s">
        <v>521</v>
      </c>
    </row>
    <row r="5" spans="1:20" ht="18" customHeight="1" thickBot="1">
      <c r="A5" s="256"/>
      <c r="B5" s="119" t="s">
        <v>344</v>
      </c>
      <c r="C5" s="119" t="s">
        <v>141</v>
      </c>
      <c r="D5" s="119" t="s">
        <v>344</v>
      </c>
      <c r="E5" s="119" t="s">
        <v>141</v>
      </c>
      <c r="F5" s="119" t="s">
        <v>516</v>
      </c>
      <c r="G5" s="119" t="s">
        <v>518</v>
      </c>
      <c r="H5" s="119" t="s">
        <v>141</v>
      </c>
      <c r="I5" s="119" t="s">
        <v>344</v>
      </c>
      <c r="J5" s="119" t="s">
        <v>32</v>
      </c>
      <c r="K5" s="119" t="s">
        <v>141</v>
      </c>
      <c r="L5" s="119" t="s">
        <v>520</v>
      </c>
    </row>
    <row r="6" spans="1:20">
      <c r="A6" s="401" t="s">
        <v>306</v>
      </c>
      <c r="B6" s="165">
        <v>5.0000000000000001E-3</v>
      </c>
      <c r="C6" s="166">
        <v>0.153</v>
      </c>
      <c r="D6" s="403">
        <v>0.13</v>
      </c>
      <c r="E6" s="406">
        <v>7.1000000000000004E-3</v>
      </c>
      <c r="F6" s="406">
        <v>0.05</v>
      </c>
      <c r="G6" s="399">
        <v>1.0499999999999999E-6</v>
      </c>
      <c r="H6" s="399">
        <v>9.2999999999999999E-7</v>
      </c>
      <c r="I6" s="406" t="s">
        <v>510</v>
      </c>
      <c r="J6" s="406" t="s">
        <v>511</v>
      </c>
      <c r="K6" s="406">
        <v>0.2</v>
      </c>
      <c r="L6" s="406">
        <v>88.1</v>
      </c>
    </row>
    <row r="7" spans="1:20">
      <c r="A7" s="402"/>
      <c r="B7" s="167">
        <v>0.01</v>
      </c>
      <c r="C7" s="168">
        <v>0.16600000000000001</v>
      </c>
      <c r="D7" s="404"/>
      <c r="E7" s="313"/>
      <c r="F7" s="313"/>
      <c r="G7" s="400"/>
      <c r="H7" s="400"/>
      <c r="I7" s="313"/>
      <c r="J7" s="313"/>
      <c r="K7" s="313"/>
      <c r="L7" s="313"/>
    </row>
    <row r="8" spans="1:20">
      <c r="A8" s="402"/>
      <c r="B8" s="169">
        <v>1.4999999999999999E-2</v>
      </c>
      <c r="C8" s="169">
        <v>0.17100000000000001</v>
      </c>
      <c r="D8" s="404"/>
      <c r="E8" s="313"/>
      <c r="F8" s="313"/>
      <c r="G8" s="400"/>
      <c r="H8" s="400"/>
      <c r="I8" s="313"/>
      <c r="J8" s="313"/>
      <c r="K8" s="313"/>
      <c r="L8" s="313"/>
    </row>
    <row r="9" spans="1:20">
      <c r="A9" s="402"/>
      <c r="B9" s="167">
        <v>0.02</v>
      </c>
      <c r="C9" s="169">
        <v>0.17799999999999999</v>
      </c>
      <c r="D9" s="404"/>
      <c r="E9" s="313"/>
      <c r="F9" s="313"/>
      <c r="G9" s="400"/>
      <c r="H9" s="400"/>
      <c r="I9" s="313"/>
      <c r="J9" s="313"/>
      <c r="K9" s="313"/>
      <c r="L9" s="313"/>
    </row>
    <row r="10" spans="1:20">
      <c r="A10" s="402"/>
      <c r="B10" s="170">
        <v>2.5000000000000001E-2</v>
      </c>
      <c r="C10" s="169">
        <v>0.182</v>
      </c>
      <c r="D10" s="404"/>
      <c r="E10" s="313"/>
      <c r="F10" s="313"/>
      <c r="G10" s="400"/>
      <c r="H10" s="400"/>
      <c r="I10" s="313"/>
      <c r="J10" s="313"/>
      <c r="K10" s="313"/>
      <c r="L10" s="313"/>
    </row>
    <row r="11" spans="1:20" ht="12.75" thickBot="1">
      <c r="A11" s="402"/>
      <c r="B11" s="171">
        <v>0.05</v>
      </c>
      <c r="C11" s="172">
        <v>0.19600000000000001</v>
      </c>
      <c r="D11" s="404"/>
      <c r="E11" s="313"/>
      <c r="F11" s="313"/>
      <c r="G11" s="400"/>
      <c r="H11" s="400"/>
      <c r="I11" s="313"/>
      <c r="J11" s="313"/>
      <c r="K11" s="313"/>
      <c r="L11" s="313"/>
    </row>
    <row r="12" spans="1:20">
      <c r="A12" s="410" t="s">
        <v>307</v>
      </c>
      <c r="B12" s="173">
        <v>5.0000000000000001E-3</v>
      </c>
      <c r="C12" s="174">
        <v>0.33400000000000002</v>
      </c>
      <c r="D12" s="412">
        <v>0.13</v>
      </c>
      <c r="E12" s="407">
        <v>0.02</v>
      </c>
      <c r="F12" s="407">
        <v>0.39</v>
      </c>
      <c r="G12" s="408">
        <v>1.0499999999999999E-6</v>
      </c>
      <c r="H12" s="408">
        <v>5.8000000000000004E-6</v>
      </c>
      <c r="I12" s="407" t="s">
        <v>510</v>
      </c>
      <c r="J12" s="407" t="s">
        <v>511</v>
      </c>
      <c r="K12" s="407">
        <v>0.43</v>
      </c>
      <c r="L12" s="407">
        <v>67.3</v>
      </c>
    </row>
    <row r="13" spans="1:20">
      <c r="A13" s="411"/>
      <c r="B13" s="175">
        <v>0.01</v>
      </c>
      <c r="C13" s="176">
        <v>0.34300000000000003</v>
      </c>
      <c r="D13" s="413"/>
      <c r="E13" s="309"/>
      <c r="F13" s="309"/>
      <c r="G13" s="409"/>
      <c r="H13" s="409"/>
      <c r="I13" s="309"/>
      <c r="J13" s="309"/>
      <c r="K13" s="309"/>
      <c r="L13" s="309"/>
    </row>
    <row r="14" spans="1:20">
      <c r="A14" s="411"/>
      <c r="B14" s="177">
        <v>1.4999999999999999E-2</v>
      </c>
      <c r="C14" s="177">
        <v>0.39</v>
      </c>
      <c r="D14" s="413"/>
      <c r="E14" s="309"/>
      <c r="F14" s="309"/>
      <c r="G14" s="409"/>
      <c r="H14" s="409"/>
      <c r="I14" s="309"/>
      <c r="J14" s="309"/>
      <c r="K14" s="309"/>
      <c r="L14" s="309"/>
    </row>
    <row r="15" spans="1:20">
      <c r="A15" s="411"/>
      <c r="B15" s="175">
        <v>0.02</v>
      </c>
      <c r="C15" s="177">
        <v>0.40500000000000003</v>
      </c>
      <c r="D15" s="413"/>
      <c r="E15" s="309"/>
      <c r="F15" s="309"/>
      <c r="G15" s="409"/>
      <c r="H15" s="409"/>
      <c r="I15" s="309"/>
      <c r="J15" s="309"/>
      <c r="K15" s="309"/>
      <c r="L15" s="309"/>
    </row>
    <row r="16" spans="1:20">
      <c r="A16" s="411"/>
      <c r="B16" s="178">
        <v>2.5000000000000001E-2</v>
      </c>
      <c r="C16" s="177">
        <v>0.41199999999999998</v>
      </c>
      <c r="D16" s="413"/>
      <c r="E16" s="309"/>
      <c r="F16" s="309"/>
      <c r="G16" s="409"/>
      <c r="H16" s="409"/>
      <c r="I16" s="309"/>
      <c r="J16" s="309"/>
      <c r="K16" s="309"/>
      <c r="L16" s="309"/>
    </row>
    <row r="17" spans="1:12" ht="12.75" thickBot="1">
      <c r="A17" s="411"/>
      <c r="B17" s="179">
        <v>0.05</v>
      </c>
      <c r="C17" s="180">
        <v>0.42899999999999999</v>
      </c>
      <c r="D17" s="413"/>
      <c r="E17" s="309"/>
      <c r="F17" s="309"/>
      <c r="G17" s="409"/>
      <c r="H17" s="409"/>
      <c r="I17" s="309"/>
      <c r="J17" s="309"/>
      <c r="K17" s="309"/>
      <c r="L17" s="309"/>
    </row>
    <row r="18" spans="1:12">
      <c r="A18" s="401" t="s">
        <v>308</v>
      </c>
      <c r="B18" s="165">
        <v>5.0000000000000001E-3</v>
      </c>
      <c r="C18" s="166">
        <v>0.69299999999999995</v>
      </c>
      <c r="D18" s="403">
        <v>0.13</v>
      </c>
      <c r="E18" s="406">
        <v>3.8399999999999997E-2</v>
      </c>
      <c r="F18" s="406">
        <v>1.47</v>
      </c>
      <c r="G18" s="399">
        <v>1.0499999999999999E-6</v>
      </c>
      <c r="H18" s="399">
        <v>4.6999999999999999E-6</v>
      </c>
      <c r="I18" s="406" t="s">
        <v>510</v>
      </c>
      <c r="J18" s="406" t="s">
        <v>511</v>
      </c>
      <c r="K18" s="406">
        <v>0.92</v>
      </c>
      <c r="L18" s="406">
        <v>75</v>
      </c>
    </row>
    <row r="19" spans="1:12">
      <c r="A19" s="402"/>
      <c r="B19" s="167">
        <v>0.01</v>
      </c>
      <c r="C19" s="168">
        <v>0.72599999999999998</v>
      </c>
      <c r="D19" s="404"/>
      <c r="E19" s="313"/>
      <c r="F19" s="313"/>
      <c r="G19" s="400"/>
      <c r="H19" s="400"/>
      <c r="I19" s="313"/>
      <c r="J19" s="313"/>
      <c r="K19" s="313"/>
      <c r="L19" s="313"/>
    </row>
    <row r="20" spans="1:12">
      <c r="A20" s="402"/>
      <c r="B20" s="169">
        <v>1.4999999999999999E-2</v>
      </c>
      <c r="C20" s="169">
        <v>0.75900000000000001</v>
      </c>
      <c r="D20" s="404"/>
      <c r="E20" s="313"/>
      <c r="F20" s="313"/>
      <c r="G20" s="400"/>
      <c r="H20" s="400"/>
      <c r="I20" s="313"/>
      <c r="J20" s="313"/>
      <c r="K20" s="313"/>
      <c r="L20" s="313"/>
    </row>
    <row r="21" spans="1:12">
      <c r="A21" s="402"/>
      <c r="B21" s="167">
        <v>0.02</v>
      </c>
      <c r="C21" s="169">
        <v>0.78800000000000003</v>
      </c>
      <c r="D21" s="404"/>
      <c r="E21" s="313"/>
      <c r="F21" s="313"/>
      <c r="G21" s="400"/>
      <c r="H21" s="400"/>
      <c r="I21" s="313"/>
      <c r="J21" s="313"/>
      <c r="K21" s="313"/>
      <c r="L21" s="313"/>
    </row>
    <row r="22" spans="1:12">
      <c r="A22" s="402"/>
      <c r="B22" s="170">
        <v>2.5000000000000001E-2</v>
      </c>
      <c r="C22" s="170">
        <v>0.81499999999999995</v>
      </c>
      <c r="D22" s="404"/>
      <c r="E22" s="313"/>
      <c r="F22" s="313"/>
      <c r="G22" s="400"/>
      <c r="H22" s="400"/>
      <c r="I22" s="313"/>
      <c r="J22" s="313"/>
      <c r="K22" s="313"/>
      <c r="L22" s="313"/>
    </row>
    <row r="23" spans="1:12">
      <c r="A23" s="402"/>
      <c r="B23" s="170">
        <v>0.05</v>
      </c>
      <c r="C23" s="170">
        <v>0.91600000000000004</v>
      </c>
      <c r="D23" s="405"/>
      <c r="E23" s="313"/>
      <c r="F23" s="313"/>
      <c r="G23" s="400"/>
      <c r="H23" s="400"/>
      <c r="I23" s="313"/>
      <c r="J23" s="313"/>
      <c r="K23" s="313"/>
      <c r="L23" s="313"/>
    </row>
  </sheetData>
  <mergeCells count="32">
    <mergeCell ref="A1:J1"/>
    <mergeCell ref="H12:H17"/>
    <mergeCell ref="A6:A11"/>
    <mergeCell ref="A12:A17"/>
    <mergeCell ref="D12:D17"/>
    <mergeCell ref="E12:E17"/>
    <mergeCell ref="F12:F17"/>
    <mergeCell ref="G12:G17"/>
    <mergeCell ref="D6:D11"/>
    <mergeCell ref="E6:E11"/>
    <mergeCell ref="F6:F11"/>
    <mergeCell ref="G6:G11"/>
    <mergeCell ref="H6:H11"/>
    <mergeCell ref="J6:J11"/>
    <mergeCell ref="A2:J2"/>
    <mergeCell ref="K6:K11"/>
    <mergeCell ref="L6:L11"/>
    <mergeCell ref="I18:I23"/>
    <mergeCell ref="J18:J23"/>
    <mergeCell ref="K18:K23"/>
    <mergeCell ref="L18:L23"/>
    <mergeCell ref="I6:I11"/>
    <mergeCell ref="I12:I17"/>
    <mergeCell ref="J12:J17"/>
    <mergeCell ref="K12:K17"/>
    <mergeCell ref="L12:L17"/>
    <mergeCell ref="H18:H23"/>
    <mergeCell ref="A18:A23"/>
    <mergeCell ref="D18:D23"/>
    <mergeCell ref="E18:E23"/>
    <mergeCell ref="F18:F23"/>
    <mergeCell ref="G18:G23"/>
  </mergeCells>
  <hyperlinks>
    <hyperlink ref="A2" r:id="rId1" display="https://publicwiki.deltares.nl/download/attachments/226296305/11204950_TKI-MUSA_Laboratory_Experiments_Phase1AB_final_nosignatures.pdf?version=1&amp;modificationDate=1706280967043&amp;api=v2" xr:uid="{AF26955D-77D1-4A80-80D8-B96DB18A5C9F}"/>
  </hyperlinks>
  <pageMargins left="0.7" right="0.7" top="0.75" bottom="0.75" header="0.3" footer="0.3"/>
  <pageSetup orientation="portrait" horizontalDpi="1200" verticalDpi="12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5E274-F46B-4822-B548-96CCDCA407EA}">
  <dimension ref="A1:AP69"/>
  <sheetViews>
    <sheetView tabSelected="1" topLeftCell="A54" zoomScaleNormal="100" workbookViewId="0">
      <selection activeCell="A38" sqref="A38"/>
    </sheetView>
  </sheetViews>
  <sheetFormatPr defaultColWidth="8.85546875" defaultRowHeight="12"/>
  <cols>
    <col min="1" max="1" width="7.42578125" style="98" customWidth="1"/>
    <col min="2" max="2" width="8.42578125" style="98" customWidth="1"/>
    <col min="3" max="3" width="7.28515625" style="98" customWidth="1"/>
    <col min="4" max="4" width="7.7109375" style="98" customWidth="1"/>
    <col min="5" max="5" width="7" style="98" customWidth="1"/>
    <col min="6" max="6" width="9.42578125" style="98" customWidth="1"/>
    <col min="7" max="7" width="13.7109375" style="98" customWidth="1"/>
    <col min="8" max="8" width="6.7109375" style="98" customWidth="1"/>
    <col min="9" max="9" width="12.140625" style="98" customWidth="1"/>
    <col min="10" max="10" width="12.5703125" style="98" customWidth="1"/>
    <col min="11" max="11" width="14.28515625" style="98" customWidth="1"/>
    <col min="12" max="12" width="10.7109375" style="98" customWidth="1"/>
    <col min="13" max="13" width="10.85546875" style="98" customWidth="1"/>
    <col min="14" max="14" width="18.42578125" style="98" bestFit="1" customWidth="1"/>
    <col min="15" max="15" width="10.28515625" style="98" customWidth="1"/>
    <col min="16" max="16384" width="8.85546875" style="98"/>
  </cols>
  <sheetData>
    <row r="1" spans="1:20" ht="15" customHeight="1">
      <c r="A1" s="315" t="s">
        <v>718</v>
      </c>
      <c r="B1" s="315"/>
      <c r="C1" s="315"/>
      <c r="D1" s="315"/>
      <c r="E1" s="315"/>
      <c r="F1" s="315"/>
      <c r="G1" s="315"/>
      <c r="H1" s="315"/>
      <c r="I1" s="315"/>
      <c r="J1" s="315"/>
      <c r="K1" s="315"/>
      <c r="L1" s="315"/>
      <c r="M1" s="315"/>
      <c r="N1" s="315"/>
      <c r="O1" s="315"/>
      <c r="P1" s="315"/>
      <c r="Q1" s="315"/>
      <c r="R1" s="315"/>
      <c r="S1" s="315"/>
      <c r="T1" s="315"/>
    </row>
    <row r="2" spans="1:20" ht="15" customHeight="1">
      <c r="A2" s="315" t="s">
        <v>719</v>
      </c>
      <c r="B2" s="315"/>
      <c r="C2" s="315"/>
      <c r="D2" s="315"/>
      <c r="E2" s="315"/>
      <c r="F2" s="315"/>
      <c r="G2" s="315"/>
      <c r="H2" s="315"/>
      <c r="I2" s="315"/>
      <c r="J2" s="315"/>
      <c r="K2" s="315"/>
      <c r="L2" s="315"/>
      <c r="M2" s="315"/>
      <c r="N2" s="315"/>
      <c r="O2" s="315"/>
      <c r="P2" s="315"/>
      <c r="Q2" s="315"/>
      <c r="R2" s="315"/>
      <c r="S2" s="315"/>
      <c r="T2" s="315"/>
    </row>
    <row r="3" spans="1:20" s="163" customFormat="1">
      <c r="A3" s="316" t="s">
        <v>680</v>
      </c>
      <c r="B3" s="316"/>
      <c r="C3" s="316"/>
      <c r="D3" s="316"/>
      <c r="E3" s="316"/>
      <c r="F3" s="316"/>
      <c r="G3" s="316"/>
      <c r="H3" s="316"/>
      <c r="I3" s="316"/>
      <c r="J3" s="316"/>
      <c r="K3" s="316"/>
      <c r="L3" s="316"/>
      <c r="M3" s="316"/>
      <c r="N3" s="316"/>
      <c r="O3" s="316"/>
      <c r="P3" s="316"/>
      <c r="Q3" s="316"/>
      <c r="R3" s="316"/>
      <c r="S3" s="316"/>
      <c r="T3" s="316"/>
    </row>
    <row r="4" spans="1:20" ht="15.6" customHeight="1" thickBot="1">
      <c r="A4" s="254" t="s">
        <v>716</v>
      </c>
      <c r="B4" s="163"/>
      <c r="C4" s="257"/>
      <c r="D4" s="163"/>
      <c r="E4" s="163"/>
      <c r="F4" s="163"/>
      <c r="G4" s="164"/>
      <c r="H4" s="163"/>
      <c r="I4" s="163"/>
      <c r="J4" s="163"/>
    </row>
    <row r="5" spans="1:20" ht="13.9" customHeight="1" thickBot="1">
      <c r="A5" s="423" t="s">
        <v>1</v>
      </c>
      <c r="B5" s="425" t="s">
        <v>530</v>
      </c>
      <c r="C5" s="424" t="s">
        <v>526</v>
      </c>
      <c r="D5" s="424"/>
      <c r="E5" s="424"/>
      <c r="F5" s="425" t="s">
        <v>730</v>
      </c>
      <c r="G5" s="433" t="s">
        <v>529</v>
      </c>
      <c r="H5" s="423" t="s">
        <v>535</v>
      </c>
      <c r="I5" s="423"/>
      <c r="J5" s="429" t="s">
        <v>531</v>
      </c>
      <c r="K5" s="430"/>
      <c r="L5" s="436"/>
      <c r="M5" s="436"/>
      <c r="N5" s="425" t="s">
        <v>534</v>
      </c>
      <c r="O5" s="306" t="s">
        <v>104</v>
      </c>
    </row>
    <row r="6" spans="1:20" ht="15" customHeight="1" thickBot="1">
      <c r="A6" s="423"/>
      <c r="B6" s="426"/>
      <c r="C6" s="213" t="s">
        <v>28</v>
      </c>
      <c r="D6" s="212" t="s">
        <v>117</v>
      </c>
      <c r="E6" s="212" t="s">
        <v>118</v>
      </c>
      <c r="F6" s="426"/>
      <c r="G6" s="434"/>
      <c r="H6" s="423"/>
      <c r="I6" s="423"/>
      <c r="J6" s="431"/>
      <c r="K6" s="432"/>
      <c r="L6" s="437"/>
      <c r="M6" s="437"/>
      <c r="N6" s="426"/>
      <c r="O6" s="306"/>
    </row>
    <row r="7" spans="1:20" ht="15" customHeight="1" thickBot="1">
      <c r="A7" s="423"/>
      <c r="B7" s="427"/>
      <c r="C7" s="209" t="s">
        <v>140</v>
      </c>
      <c r="D7" s="210" t="s">
        <v>119</v>
      </c>
      <c r="E7" s="210" t="s">
        <v>528</v>
      </c>
      <c r="F7" s="427"/>
      <c r="G7" s="435"/>
      <c r="H7" s="189" t="s">
        <v>112</v>
      </c>
      <c r="I7" s="189" t="s">
        <v>113</v>
      </c>
      <c r="J7" s="189" t="s">
        <v>114</v>
      </c>
      <c r="K7" s="189" t="s">
        <v>115</v>
      </c>
      <c r="L7" s="12" t="s">
        <v>533</v>
      </c>
      <c r="M7" s="12" t="s">
        <v>533</v>
      </c>
      <c r="N7" s="427"/>
      <c r="O7" s="306"/>
    </row>
    <row r="8" spans="1:20" ht="15" thickBot="1">
      <c r="A8" s="423"/>
      <c r="B8" s="119" t="s">
        <v>29</v>
      </c>
      <c r="C8" s="211" t="s">
        <v>527</v>
      </c>
      <c r="D8" s="211" t="s">
        <v>527</v>
      </c>
      <c r="E8" s="211" t="s">
        <v>527</v>
      </c>
      <c r="F8" s="214" t="s">
        <v>32</v>
      </c>
      <c r="G8" s="190" t="s">
        <v>480</v>
      </c>
      <c r="H8" s="190" t="s">
        <v>480</v>
      </c>
      <c r="I8" s="190" t="s">
        <v>480</v>
      </c>
      <c r="J8" s="190" t="s">
        <v>480</v>
      </c>
      <c r="K8" s="190" t="s">
        <v>480</v>
      </c>
      <c r="L8" s="119" t="s">
        <v>532</v>
      </c>
      <c r="M8" s="119" t="s">
        <v>532</v>
      </c>
      <c r="N8" s="190" t="s">
        <v>553</v>
      </c>
      <c r="O8" s="306"/>
    </row>
    <row r="9" spans="1:20" ht="12.75" thickBot="1">
      <c r="A9" s="418" t="s">
        <v>6</v>
      </c>
      <c r="B9" s="311">
        <v>7.7</v>
      </c>
      <c r="C9" s="311">
        <f>100-D9</f>
        <v>12</v>
      </c>
      <c r="D9" s="311">
        <v>88</v>
      </c>
      <c r="E9" s="311">
        <v>51</v>
      </c>
      <c r="F9" s="428">
        <f>E9/D9</f>
        <v>0.57954545454545459</v>
      </c>
      <c r="G9" s="129">
        <v>250</v>
      </c>
      <c r="H9" s="129">
        <v>263</v>
      </c>
      <c r="I9" s="129">
        <v>284</v>
      </c>
      <c r="J9" s="182">
        <v>261</v>
      </c>
      <c r="K9" s="129">
        <v>25</v>
      </c>
      <c r="L9" s="191">
        <v>0.2</v>
      </c>
      <c r="M9" s="87">
        <v>0.73</v>
      </c>
      <c r="N9" s="90">
        <v>8.5</v>
      </c>
      <c r="O9" s="14" t="s">
        <v>105</v>
      </c>
    </row>
    <row r="10" spans="1:20" ht="12.75" thickBot="1">
      <c r="A10" s="418"/>
      <c r="B10" s="311"/>
      <c r="C10" s="311"/>
      <c r="D10" s="311"/>
      <c r="E10" s="311"/>
      <c r="F10" s="428"/>
      <c r="G10" s="129">
        <v>325</v>
      </c>
      <c r="H10" s="129">
        <v>298</v>
      </c>
      <c r="I10" s="129">
        <v>340</v>
      </c>
      <c r="J10" s="182">
        <v>319</v>
      </c>
      <c r="K10" s="129">
        <v>21</v>
      </c>
      <c r="L10" s="191">
        <v>1</v>
      </c>
      <c r="M10" s="87">
        <v>1.56</v>
      </c>
      <c r="N10" s="90">
        <v>4.7</v>
      </c>
      <c r="O10" s="14" t="s">
        <v>105</v>
      </c>
    </row>
    <row r="11" spans="1:20" ht="12.75" thickBot="1">
      <c r="A11" s="418"/>
      <c r="B11" s="311"/>
      <c r="C11" s="311"/>
      <c r="D11" s="311"/>
      <c r="E11" s="311"/>
      <c r="F11" s="428"/>
      <c r="G11" s="129">
        <v>400</v>
      </c>
      <c r="H11" s="124"/>
      <c r="I11" s="129">
        <v>377</v>
      </c>
      <c r="J11" s="182">
        <v>381</v>
      </c>
      <c r="K11" s="129">
        <v>5</v>
      </c>
      <c r="L11" s="191">
        <v>1.1299999999999999</v>
      </c>
      <c r="M11" s="87">
        <v>2.2999999999999998</v>
      </c>
      <c r="N11" s="90">
        <v>6</v>
      </c>
      <c r="O11" s="14" t="s">
        <v>105</v>
      </c>
    </row>
    <row r="12" spans="1:20" ht="12.75" thickBot="1">
      <c r="A12" s="419" t="s">
        <v>19</v>
      </c>
      <c r="B12" s="305">
        <v>6.7</v>
      </c>
      <c r="C12" s="305">
        <f>100-D12</f>
        <v>5</v>
      </c>
      <c r="D12" s="305">
        <v>95</v>
      </c>
      <c r="E12" s="305">
        <v>37</v>
      </c>
      <c r="F12" s="422">
        <f>E12/D12</f>
        <v>0.38947368421052631</v>
      </c>
      <c r="G12" s="131">
        <v>250</v>
      </c>
      <c r="H12" s="134"/>
      <c r="I12" s="131">
        <v>363</v>
      </c>
      <c r="J12" s="183">
        <v>350</v>
      </c>
      <c r="K12" s="131">
        <v>13</v>
      </c>
      <c r="L12" s="192">
        <v>0.35</v>
      </c>
      <c r="M12" s="86">
        <v>0.65</v>
      </c>
      <c r="N12" s="193">
        <v>14.6</v>
      </c>
      <c r="O12" s="15" t="s">
        <v>105</v>
      </c>
    </row>
    <row r="13" spans="1:20" ht="12.75" thickBot="1">
      <c r="A13" s="419"/>
      <c r="B13" s="305"/>
      <c r="C13" s="305"/>
      <c r="D13" s="305"/>
      <c r="E13" s="305"/>
      <c r="F13" s="422"/>
      <c r="G13" s="131">
        <v>400</v>
      </c>
      <c r="H13" s="131">
        <v>414</v>
      </c>
      <c r="I13" s="131">
        <v>411</v>
      </c>
      <c r="J13" s="183">
        <v>415</v>
      </c>
      <c r="K13" s="131">
        <v>5</v>
      </c>
      <c r="L13" s="192">
        <v>0.52</v>
      </c>
      <c r="M13" s="86">
        <v>0.64</v>
      </c>
      <c r="N13" s="193">
        <v>14.2</v>
      </c>
      <c r="O13" s="15" t="s">
        <v>106</v>
      </c>
    </row>
    <row r="14" spans="1:20" ht="12.75" thickBot="1">
      <c r="A14" s="419"/>
      <c r="B14" s="305"/>
      <c r="C14" s="305"/>
      <c r="D14" s="305"/>
      <c r="E14" s="305"/>
      <c r="F14" s="422"/>
      <c r="G14" s="131" t="s">
        <v>145</v>
      </c>
      <c r="H14" s="131">
        <v>646</v>
      </c>
      <c r="I14" s="131">
        <v>718</v>
      </c>
      <c r="J14" s="183">
        <v>682</v>
      </c>
      <c r="K14" s="131">
        <v>36</v>
      </c>
      <c r="L14" s="192">
        <v>1.2</v>
      </c>
      <c r="M14" s="86">
        <v>2.06</v>
      </c>
      <c r="N14" s="193">
        <v>31.8</v>
      </c>
      <c r="O14" s="15" t="s">
        <v>106</v>
      </c>
    </row>
    <row r="15" spans="1:20" ht="12.75" thickBot="1">
      <c r="A15" s="418" t="s">
        <v>17</v>
      </c>
      <c r="B15" s="311">
        <v>4.8</v>
      </c>
      <c r="C15" s="311">
        <f>100-D15</f>
        <v>10</v>
      </c>
      <c r="D15" s="311">
        <v>90</v>
      </c>
      <c r="E15" s="311">
        <v>37</v>
      </c>
      <c r="F15" s="414">
        <f>E15/D15</f>
        <v>0.41111111111111109</v>
      </c>
      <c r="G15" s="129">
        <v>250</v>
      </c>
      <c r="H15" s="124"/>
      <c r="I15" s="129">
        <v>292</v>
      </c>
      <c r="J15" s="182">
        <v>356</v>
      </c>
      <c r="K15" s="129">
        <v>64</v>
      </c>
      <c r="L15" s="191">
        <v>0.15</v>
      </c>
      <c r="M15" s="87">
        <v>0.28000000000000003</v>
      </c>
      <c r="N15" s="90">
        <v>24.3</v>
      </c>
      <c r="O15" s="14" t="s">
        <v>105</v>
      </c>
    </row>
    <row r="16" spans="1:20" ht="12.75" thickBot="1">
      <c r="A16" s="418"/>
      <c r="B16" s="311"/>
      <c r="C16" s="311"/>
      <c r="D16" s="311"/>
      <c r="E16" s="311"/>
      <c r="F16" s="414"/>
      <c r="G16" s="129">
        <v>400</v>
      </c>
      <c r="H16" s="129">
        <v>397</v>
      </c>
      <c r="I16" s="129">
        <v>413</v>
      </c>
      <c r="J16" s="182">
        <v>407</v>
      </c>
      <c r="K16" s="129">
        <v>8</v>
      </c>
      <c r="L16" s="191">
        <v>0.5</v>
      </c>
      <c r="M16" s="87">
        <v>0.8</v>
      </c>
      <c r="N16" s="90">
        <v>3.9</v>
      </c>
      <c r="O16" s="14" t="s">
        <v>106</v>
      </c>
    </row>
    <row r="17" spans="1:15" ht="12.75" thickBot="1">
      <c r="A17" s="418"/>
      <c r="B17" s="311"/>
      <c r="C17" s="311"/>
      <c r="D17" s="311"/>
      <c r="E17" s="311"/>
      <c r="F17" s="414"/>
      <c r="G17" s="129">
        <v>600</v>
      </c>
      <c r="H17" s="129">
        <v>556</v>
      </c>
      <c r="I17" s="129">
        <v>574</v>
      </c>
      <c r="J17" s="182">
        <v>560</v>
      </c>
      <c r="K17" s="129">
        <v>12</v>
      </c>
      <c r="L17" s="191">
        <v>0.8</v>
      </c>
      <c r="M17" s="87">
        <v>1</v>
      </c>
      <c r="N17" s="90">
        <v>17.600000000000001</v>
      </c>
      <c r="O17" s="14" t="s">
        <v>106</v>
      </c>
    </row>
    <row r="18" spans="1:15" ht="12.75" thickBot="1">
      <c r="A18" s="418"/>
      <c r="B18" s="311"/>
      <c r="C18" s="311"/>
      <c r="D18" s="311"/>
      <c r="E18" s="311"/>
      <c r="F18" s="414"/>
      <c r="G18" s="129" t="s">
        <v>144</v>
      </c>
      <c r="H18" s="124"/>
      <c r="I18" s="129">
        <v>754</v>
      </c>
      <c r="J18" s="182">
        <v>755</v>
      </c>
      <c r="K18" s="129">
        <v>1</v>
      </c>
      <c r="L18" s="191">
        <v>1.5</v>
      </c>
      <c r="M18" s="87" t="s">
        <v>146</v>
      </c>
      <c r="N18" s="90" t="s">
        <v>32</v>
      </c>
      <c r="O18" s="14" t="s">
        <v>106</v>
      </c>
    </row>
    <row r="19" spans="1:15" ht="12.75" thickBot="1">
      <c r="A19" s="419" t="s">
        <v>23</v>
      </c>
      <c r="B19" s="305">
        <v>4.7</v>
      </c>
      <c r="C19" s="305">
        <f>100-D19</f>
        <v>37</v>
      </c>
      <c r="D19" s="305">
        <v>63</v>
      </c>
      <c r="E19" s="305">
        <v>24</v>
      </c>
      <c r="F19" s="415">
        <f>E19/D19</f>
        <v>0.38095238095238093</v>
      </c>
      <c r="G19" s="131">
        <v>400</v>
      </c>
      <c r="H19" s="134"/>
      <c r="I19" s="131">
        <v>521</v>
      </c>
      <c r="J19" s="183">
        <v>572</v>
      </c>
      <c r="K19" s="131">
        <v>51</v>
      </c>
      <c r="L19" s="192">
        <v>0.46</v>
      </c>
      <c r="M19" s="86">
        <v>0.8</v>
      </c>
      <c r="N19" s="193">
        <v>6.9</v>
      </c>
      <c r="O19" s="15" t="s">
        <v>106</v>
      </c>
    </row>
    <row r="20" spans="1:15" ht="12.75" thickBot="1">
      <c r="A20" s="419"/>
      <c r="B20" s="305"/>
      <c r="C20" s="305"/>
      <c r="D20" s="305"/>
      <c r="E20" s="305"/>
      <c r="F20" s="415"/>
      <c r="G20" s="131">
        <v>600</v>
      </c>
      <c r="H20" s="131">
        <v>524</v>
      </c>
      <c r="I20" s="131">
        <v>583</v>
      </c>
      <c r="J20" s="183">
        <v>575</v>
      </c>
      <c r="K20" s="131">
        <v>47</v>
      </c>
      <c r="L20" s="192">
        <v>0.91</v>
      </c>
      <c r="M20" s="86">
        <v>1.2</v>
      </c>
      <c r="N20" s="193">
        <v>12.7</v>
      </c>
      <c r="O20" s="15" t="s">
        <v>106</v>
      </c>
    </row>
    <row r="21" spans="1:15" ht="12.75" thickBot="1">
      <c r="A21" s="419"/>
      <c r="B21" s="305"/>
      <c r="C21" s="305"/>
      <c r="D21" s="305"/>
      <c r="E21" s="305"/>
      <c r="F21" s="415"/>
      <c r="G21" s="131" t="s">
        <v>143</v>
      </c>
      <c r="H21" s="131">
        <v>848</v>
      </c>
      <c r="I21" s="131">
        <v>868</v>
      </c>
      <c r="J21" s="183">
        <v>845</v>
      </c>
      <c r="K21" s="131">
        <v>25</v>
      </c>
      <c r="L21" s="192">
        <v>2.14</v>
      </c>
      <c r="M21" s="86">
        <v>2.46</v>
      </c>
      <c r="N21" s="193">
        <v>228.3</v>
      </c>
      <c r="O21" s="15" t="s">
        <v>108</v>
      </c>
    </row>
    <row r="22" spans="1:15" ht="12.75" thickBot="1">
      <c r="A22" s="418" t="s">
        <v>11</v>
      </c>
      <c r="B22" s="311">
        <v>3.2</v>
      </c>
      <c r="C22" s="311">
        <f>100-D22</f>
        <v>55</v>
      </c>
      <c r="D22" s="311">
        <v>45</v>
      </c>
      <c r="E22" s="311">
        <v>14</v>
      </c>
      <c r="F22" s="414">
        <f>E22/D22</f>
        <v>0.31111111111111112</v>
      </c>
      <c r="G22" s="129">
        <v>400</v>
      </c>
      <c r="H22" s="129">
        <v>548</v>
      </c>
      <c r="I22" s="129">
        <v>747</v>
      </c>
      <c r="J22" s="182">
        <v>669</v>
      </c>
      <c r="K22" s="129">
        <v>99</v>
      </c>
      <c r="L22" s="191">
        <v>0.64</v>
      </c>
      <c r="M22" s="87">
        <v>0.93</v>
      </c>
      <c r="N22" s="90">
        <v>16.5</v>
      </c>
      <c r="O22" s="14" t="s">
        <v>106</v>
      </c>
    </row>
    <row r="23" spans="1:15" ht="12.75" thickBot="1">
      <c r="A23" s="418"/>
      <c r="B23" s="311"/>
      <c r="C23" s="311"/>
      <c r="D23" s="311"/>
      <c r="E23" s="311"/>
      <c r="F23" s="414"/>
      <c r="G23" s="129">
        <v>600</v>
      </c>
      <c r="H23" s="124"/>
      <c r="I23" s="129">
        <v>712</v>
      </c>
      <c r="J23" s="182">
        <v>748</v>
      </c>
      <c r="K23" s="129">
        <v>36</v>
      </c>
      <c r="L23" s="191">
        <v>0.5</v>
      </c>
      <c r="M23" s="87">
        <v>0.77</v>
      </c>
      <c r="N23" s="90">
        <v>15.5</v>
      </c>
      <c r="O23" s="14" t="s">
        <v>106</v>
      </c>
    </row>
    <row r="24" spans="1:15" ht="12.75" thickBot="1">
      <c r="A24" s="418"/>
      <c r="B24" s="311"/>
      <c r="C24" s="311"/>
      <c r="D24" s="311"/>
      <c r="E24" s="311"/>
      <c r="F24" s="414"/>
      <c r="G24" s="129" t="s">
        <v>142</v>
      </c>
      <c r="H24" s="129">
        <v>1095</v>
      </c>
      <c r="I24" s="129">
        <v>1146</v>
      </c>
      <c r="J24" s="182">
        <v>1133</v>
      </c>
      <c r="K24" s="129">
        <v>31</v>
      </c>
      <c r="L24" s="191">
        <v>3</v>
      </c>
      <c r="M24" s="87" t="s">
        <v>109</v>
      </c>
      <c r="N24" s="90" t="s">
        <v>32</v>
      </c>
      <c r="O24" s="14" t="s">
        <v>108</v>
      </c>
    </row>
    <row r="25" spans="1:15" ht="12.75" thickBot="1">
      <c r="A25" s="419" t="s">
        <v>20</v>
      </c>
      <c r="B25" s="305">
        <v>1.9</v>
      </c>
      <c r="C25" s="305">
        <f>100-D25</f>
        <v>88</v>
      </c>
      <c r="D25" s="305">
        <v>12</v>
      </c>
      <c r="E25" s="305">
        <v>8</v>
      </c>
      <c r="F25" s="415">
        <f>E25/D25</f>
        <v>0.66666666666666663</v>
      </c>
      <c r="G25" s="131">
        <v>400</v>
      </c>
      <c r="H25" s="134"/>
      <c r="I25" s="131">
        <v>1087</v>
      </c>
      <c r="J25" s="183">
        <v>1022</v>
      </c>
      <c r="K25" s="131">
        <v>66</v>
      </c>
      <c r="L25" s="192">
        <v>0.4</v>
      </c>
      <c r="M25" s="86">
        <v>0.82</v>
      </c>
      <c r="N25" s="193">
        <v>66.2</v>
      </c>
      <c r="O25" s="15" t="s">
        <v>108</v>
      </c>
    </row>
    <row r="26" spans="1:15" ht="12.75" thickBot="1">
      <c r="A26" s="419"/>
      <c r="B26" s="305"/>
      <c r="C26" s="305"/>
      <c r="D26" s="305"/>
      <c r="E26" s="305"/>
      <c r="F26" s="415"/>
      <c r="G26" s="131">
        <v>600</v>
      </c>
      <c r="H26" s="134"/>
      <c r="I26" s="131">
        <v>1007</v>
      </c>
      <c r="J26" s="183">
        <v>999</v>
      </c>
      <c r="K26" s="131">
        <v>8</v>
      </c>
      <c r="L26" s="192">
        <v>0.42</v>
      </c>
      <c r="M26" s="86">
        <v>0.81</v>
      </c>
      <c r="N26" s="193">
        <v>40.5</v>
      </c>
      <c r="O26" s="15" t="s">
        <v>108</v>
      </c>
    </row>
    <row r="27" spans="1:15" ht="12.75" thickBot="1">
      <c r="A27" s="419"/>
      <c r="B27" s="312"/>
      <c r="C27" s="312"/>
      <c r="D27" s="305"/>
      <c r="E27" s="305"/>
      <c r="F27" s="415"/>
      <c r="G27" s="131" t="s">
        <v>116</v>
      </c>
      <c r="H27" s="131">
        <v>1275</v>
      </c>
      <c r="I27" s="131">
        <v>1310</v>
      </c>
      <c r="J27" s="183">
        <v>1276</v>
      </c>
      <c r="K27" s="131">
        <v>33</v>
      </c>
      <c r="L27" s="192">
        <v>2.4</v>
      </c>
      <c r="M27" s="86">
        <v>2.67</v>
      </c>
      <c r="N27" s="193">
        <v>47.2</v>
      </c>
      <c r="O27" s="15" t="s">
        <v>110</v>
      </c>
    </row>
    <row r="28" spans="1:15" ht="12.75" thickBot="1">
      <c r="A28" s="184" t="s">
        <v>7</v>
      </c>
      <c r="B28" s="14">
        <v>10</v>
      </c>
      <c r="C28" s="14">
        <v>24</v>
      </c>
      <c r="D28" s="195">
        <v>76</v>
      </c>
      <c r="E28" s="195">
        <v>35</v>
      </c>
      <c r="F28" s="196">
        <f>E28/D28</f>
        <v>0.46052631578947367</v>
      </c>
      <c r="G28" s="184" t="s">
        <v>249</v>
      </c>
      <c r="H28" s="184">
        <v>644</v>
      </c>
      <c r="I28" s="184">
        <v>644</v>
      </c>
      <c r="J28" s="185">
        <v>644</v>
      </c>
      <c r="K28" s="184"/>
      <c r="L28" s="196">
        <v>2</v>
      </c>
      <c r="M28" s="197" t="s">
        <v>32</v>
      </c>
      <c r="N28" s="198" t="s">
        <v>32</v>
      </c>
      <c r="O28" s="195" t="s">
        <v>110</v>
      </c>
    </row>
    <row r="29" spans="1:15" ht="12.75" thickBot="1">
      <c r="A29" s="131" t="s">
        <v>12</v>
      </c>
      <c r="B29" s="15">
        <v>13</v>
      </c>
      <c r="C29" s="15">
        <v>4</v>
      </c>
      <c r="D29" s="15">
        <v>96</v>
      </c>
      <c r="E29" s="15">
        <v>56.4</v>
      </c>
      <c r="F29" s="192">
        <f>E29/D29</f>
        <v>0.58750000000000002</v>
      </c>
      <c r="G29" s="131" t="s">
        <v>249</v>
      </c>
      <c r="H29" s="134">
        <v>554</v>
      </c>
      <c r="I29" s="131">
        <v>554</v>
      </c>
      <c r="J29" s="183">
        <v>554</v>
      </c>
      <c r="K29" s="131"/>
      <c r="L29" s="192">
        <v>1.3</v>
      </c>
      <c r="M29" s="86">
        <v>2.2400000000000002</v>
      </c>
      <c r="N29" s="193">
        <v>113.5</v>
      </c>
      <c r="O29" s="15" t="s">
        <v>110</v>
      </c>
    </row>
    <row r="30" spans="1:15" ht="12.75" thickBot="1">
      <c r="A30" s="129" t="s">
        <v>224</v>
      </c>
      <c r="B30" s="14">
        <v>6</v>
      </c>
      <c r="C30" s="14">
        <v>57</v>
      </c>
      <c r="D30" s="14">
        <v>43</v>
      </c>
      <c r="E30" s="14">
        <v>20.8</v>
      </c>
      <c r="F30" s="191">
        <f t="shared" ref="F30:F36" si="0">E30/D30</f>
        <v>0.48372093023255813</v>
      </c>
      <c r="G30" s="129" t="s">
        <v>248</v>
      </c>
      <c r="H30" s="184">
        <v>836.8</v>
      </c>
      <c r="I30" s="184">
        <v>836.8</v>
      </c>
      <c r="J30" s="185">
        <v>836.8</v>
      </c>
      <c r="K30" s="129"/>
      <c r="L30" s="191">
        <v>0.65</v>
      </c>
      <c r="M30" s="199">
        <v>1.8</v>
      </c>
      <c r="N30" s="200">
        <v>29.4</v>
      </c>
      <c r="O30" s="14" t="s">
        <v>110</v>
      </c>
    </row>
    <row r="31" spans="1:15" ht="12.75" thickBot="1">
      <c r="A31" s="131" t="s">
        <v>220</v>
      </c>
      <c r="B31" s="15">
        <v>3</v>
      </c>
      <c r="C31" s="15">
        <v>6</v>
      </c>
      <c r="D31" s="15">
        <v>94</v>
      </c>
      <c r="E31" s="15">
        <v>29.8</v>
      </c>
      <c r="F31" s="192">
        <f t="shared" si="0"/>
        <v>0.31702127659574469</v>
      </c>
      <c r="G31" s="131" t="s">
        <v>250</v>
      </c>
      <c r="H31" s="134">
        <v>1262.0999999999999</v>
      </c>
      <c r="I31" s="131">
        <v>1262.0999999999999</v>
      </c>
      <c r="J31" s="183">
        <v>1262.0999999999999</v>
      </c>
      <c r="K31" s="131"/>
      <c r="L31" s="201" t="s">
        <v>32</v>
      </c>
      <c r="M31" s="202" t="s">
        <v>32</v>
      </c>
      <c r="N31" s="203" t="s">
        <v>32</v>
      </c>
      <c r="O31" s="15" t="s">
        <v>110</v>
      </c>
    </row>
    <row r="32" spans="1:15" ht="12.75" thickBot="1">
      <c r="A32" s="129" t="s">
        <v>222</v>
      </c>
      <c r="B32" s="14">
        <v>10.199999999999999</v>
      </c>
      <c r="C32" s="14">
        <v>10</v>
      </c>
      <c r="D32" s="14">
        <v>90</v>
      </c>
      <c r="E32" s="14">
        <v>23</v>
      </c>
      <c r="F32" s="191">
        <f t="shared" si="0"/>
        <v>0.25555555555555554</v>
      </c>
      <c r="G32" s="129" t="s">
        <v>251</v>
      </c>
      <c r="H32" s="184"/>
      <c r="I32" s="184"/>
      <c r="J32" s="185"/>
      <c r="K32" s="129"/>
      <c r="L32" s="191">
        <v>0.86</v>
      </c>
      <c r="M32" s="199">
        <v>1.1200000000000001</v>
      </c>
      <c r="N32" s="200"/>
      <c r="O32" s="14"/>
    </row>
    <row r="33" spans="1:42" ht="12.75" thickBot="1">
      <c r="A33" s="131" t="s">
        <v>218</v>
      </c>
      <c r="B33" s="15">
        <v>10.5</v>
      </c>
      <c r="C33" s="15">
        <v>10</v>
      </c>
      <c r="D33" s="15">
        <v>90</v>
      </c>
      <c r="E33" s="15">
        <v>26.5</v>
      </c>
      <c r="F33" s="192">
        <f t="shared" si="0"/>
        <v>0.29444444444444445</v>
      </c>
      <c r="G33" s="131" t="s">
        <v>252</v>
      </c>
      <c r="H33" s="134"/>
      <c r="I33" s="131"/>
      <c r="J33" s="183"/>
      <c r="K33" s="131"/>
      <c r="L33" s="192">
        <v>0.98</v>
      </c>
      <c r="M33" s="86">
        <v>1.28</v>
      </c>
      <c r="N33" s="193"/>
      <c r="O33" s="15"/>
    </row>
    <row r="34" spans="1:42" ht="12.75" thickBot="1">
      <c r="A34" s="195" t="s">
        <v>223</v>
      </c>
      <c r="B34" s="195">
        <v>8.8000000000000007</v>
      </c>
      <c r="C34" s="195">
        <v>27</v>
      </c>
      <c r="D34" s="195">
        <v>73</v>
      </c>
      <c r="E34" s="195">
        <v>36.6</v>
      </c>
      <c r="F34" s="191">
        <f t="shared" si="0"/>
        <v>0.50136986301369868</v>
      </c>
      <c r="G34" s="129" t="s">
        <v>253</v>
      </c>
      <c r="H34" s="184">
        <v>649.6</v>
      </c>
      <c r="I34" s="184">
        <v>649.6</v>
      </c>
      <c r="J34" s="185">
        <v>649.6</v>
      </c>
      <c r="K34" s="129"/>
      <c r="L34" s="191">
        <v>1.5</v>
      </c>
      <c r="M34" s="199">
        <v>2</v>
      </c>
      <c r="N34" s="200" t="s">
        <v>32</v>
      </c>
      <c r="O34" s="14" t="s">
        <v>110</v>
      </c>
    </row>
    <row r="35" spans="1:42" ht="12.75" thickBot="1">
      <c r="A35" s="15" t="s">
        <v>226</v>
      </c>
      <c r="B35" s="15">
        <v>4.9000000000000004</v>
      </c>
      <c r="C35" s="15">
        <v>75</v>
      </c>
      <c r="D35" s="15">
        <v>25</v>
      </c>
      <c r="E35" s="15">
        <v>10</v>
      </c>
      <c r="F35" s="192">
        <f t="shared" si="0"/>
        <v>0.4</v>
      </c>
      <c r="G35" s="131" t="s">
        <v>254</v>
      </c>
      <c r="H35" s="134">
        <v>1237.5999999999999</v>
      </c>
      <c r="I35" s="131">
        <v>1237.5999999999999</v>
      </c>
      <c r="J35" s="183">
        <v>1237.5999999999999</v>
      </c>
      <c r="K35" s="131"/>
      <c r="L35" s="192">
        <v>1.75</v>
      </c>
      <c r="M35" s="192">
        <v>2.2000000000000002</v>
      </c>
      <c r="N35" s="193"/>
      <c r="O35" s="15" t="s">
        <v>110</v>
      </c>
    </row>
    <row r="36" spans="1:42" ht="12.75" thickBot="1">
      <c r="A36" s="195" t="s">
        <v>234</v>
      </c>
      <c r="B36" s="195">
        <v>2.2999999999999998</v>
      </c>
      <c r="C36" s="195">
        <v>97</v>
      </c>
      <c r="D36" s="195">
        <v>3</v>
      </c>
      <c r="E36" s="195">
        <v>0</v>
      </c>
      <c r="F36" s="90">
        <f t="shared" si="0"/>
        <v>0</v>
      </c>
      <c r="G36" s="129" t="s">
        <v>255</v>
      </c>
      <c r="H36" s="184">
        <v>1367</v>
      </c>
      <c r="I36" s="184">
        <v>1367</v>
      </c>
      <c r="J36" s="185">
        <v>1367</v>
      </c>
      <c r="K36" s="129"/>
      <c r="L36" s="191">
        <v>0.25</v>
      </c>
      <c r="M36" s="199">
        <v>1.25</v>
      </c>
      <c r="N36" s="200" t="s">
        <v>32</v>
      </c>
      <c r="O36" s="14" t="s">
        <v>110</v>
      </c>
    </row>
    <row r="37" spans="1:42" s="194" customFormat="1" ht="12.75" thickBot="1">
      <c r="A37" s="226" t="s">
        <v>735</v>
      </c>
      <c r="B37" s="98"/>
      <c r="C37" s="9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row>
    <row r="39" spans="1:42" ht="16.899999999999999" customHeight="1" thickBot="1">
      <c r="A39" s="254" t="s">
        <v>717</v>
      </c>
    </row>
    <row r="40" spans="1:42" ht="28.15" customHeight="1" thickBot="1">
      <c r="A40" s="420" t="s">
        <v>302</v>
      </c>
      <c r="B40" s="95" t="s">
        <v>540</v>
      </c>
      <c r="C40" s="95" t="s">
        <v>530</v>
      </c>
      <c r="D40" s="95" t="s">
        <v>304</v>
      </c>
      <c r="E40" s="95" t="s">
        <v>305</v>
      </c>
      <c r="F40" s="95" t="s">
        <v>728</v>
      </c>
      <c r="G40" s="95" t="s">
        <v>539</v>
      </c>
      <c r="H40" s="95" t="s">
        <v>541</v>
      </c>
      <c r="I40" s="95" t="s">
        <v>536</v>
      </c>
    </row>
    <row r="41" spans="1:42" ht="15" customHeight="1" thickBot="1">
      <c r="A41" s="421"/>
      <c r="B41" s="190" t="s">
        <v>480</v>
      </c>
      <c r="C41" s="190" t="s">
        <v>29</v>
      </c>
      <c r="D41" s="190" t="s">
        <v>29</v>
      </c>
      <c r="E41" s="190" t="s">
        <v>29</v>
      </c>
      <c r="F41" s="214" t="s">
        <v>32</v>
      </c>
      <c r="G41" s="190" t="s">
        <v>532</v>
      </c>
      <c r="H41" s="190" t="s">
        <v>532</v>
      </c>
      <c r="I41" s="190" t="s">
        <v>537</v>
      </c>
    </row>
    <row r="42" spans="1:42" ht="12.75" thickBot="1">
      <c r="A42" s="183" t="s">
        <v>7</v>
      </c>
      <c r="B42" s="204">
        <v>621.4</v>
      </c>
      <c r="C42" s="16">
        <v>10</v>
      </c>
      <c r="D42" s="16">
        <v>76</v>
      </c>
      <c r="E42" s="16">
        <v>35</v>
      </c>
      <c r="F42" s="294">
        <f t="shared" ref="F42:F49" si="1">E42/D42</f>
        <v>0.46052631578947367</v>
      </c>
      <c r="G42" s="204">
        <v>2</v>
      </c>
      <c r="H42" s="205" t="s">
        <v>32</v>
      </c>
      <c r="I42" s="204"/>
    </row>
    <row r="43" spans="1:42" ht="12.75" thickBot="1">
      <c r="A43" s="182" t="s">
        <v>12</v>
      </c>
      <c r="B43" s="206">
        <v>560.29999999999995</v>
      </c>
      <c r="C43" s="13">
        <v>13</v>
      </c>
      <c r="D43" s="13">
        <v>96</v>
      </c>
      <c r="E43" s="13">
        <v>56.4</v>
      </c>
      <c r="F43" s="295">
        <f t="shared" si="1"/>
        <v>0.58750000000000002</v>
      </c>
      <c r="G43" s="207">
        <v>1.3</v>
      </c>
      <c r="H43" s="207">
        <v>2.2400000000000002</v>
      </c>
      <c r="I43" s="207">
        <v>114</v>
      </c>
    </row>
    <row r="44" spans="1:42" ht="12.75" thickBot="1">
      <c r="A44" s="183" t="s">
        <v>224</v>
      </c>
      <c r="B44" s="204">
        <v>836.8</v>
      </c>
      <c r="C44" s="16">
        <v>6</v>
      </c>
      <c r="D44" s="16">
        <v>43</v>
      </c>
      <c r="E44" s="16">
        <v>20.8</v>
      </c>
      <c r="F44" s="294">
        <f t="shared" si="1"/>
        <v>0.48372093023255813</v>
      </c>
      <c r="G44" s="204">
        <v>0.65</v>
      </c>
      <c r="H44" s="204">
        <v>1.79</v>
      </c>
      <c r="I44" s="204">
        <v>29</v>
      </c>
    </row>
    <row r="45" spans="1:42" ht="12.75" thickBot="1">
      <c r="A45" s="182" t="s">
        <v>220</v>
      </c>
      <c r="B45" s="206">
        <v>1262.0999999999999</v>
      </c>
      <c r="C45" s="13">
        <v>3</v>
      </c>
      <c r="D45" s="13">
        <v>94</v>
      </c>
      <c r="E45" s="13">
        <v>29.8</v>
      </c>
      <c r="F45" s="295">
        <f t="shared" si="1"/>
        <v>0.31702127659574469</v>
      </c>
      <c r="G45" s="208" t="s">
        <v>32</v>
      </c>
      <c r="H45" s="208" t="s">
        <v>32</v>
      </c>
      <c r="I45" s="207"/>
    </row>
    <row r="46" spans="1:42" ht="12.75" thickBot="1">
      <c r="A46" s="183" t="s">
        <v>222</v>
      </c>
      <c r="B46" s="204">
        <v>644</v>
      </c>
      <c r="C46" s="16">
        <v>10.199999999999999</v>
      </c>
      <c r="D46" s="16">
        <v>90</v>
      </c>
      <c r="E46" s="16">
        <v>23</v>
      </c>
      <c r="F46" s="294">
        <f t="shared" si="1"/>
        <v>0.25555555555555554</v>
      </c>
      <c r="G46" s="204">
        <v>0.86</v>
      </c>
      <c r="H46" s="204">
        <v>1.1200000000000001</v>
      </c>
      <c r="I46" s="204">
        <v>2.2999999999999998</v>
      </c>
    </row>
    <row r="47" spans="1:42" ht="12.75" thickBot="1">
      <c r="A47" s="182" t="s">
        <v>218</v>
      </c>
      <c r="B47" s="206">
        <v>611</v>
      </c>
      <c r="C47" s="13">
        <v>10.5</v>
      </c>
      <c r="D47" s="13">
        <v>90</v>
      </c>
      <c r="E47" s="13">
        <v>26.5</v>
      </c>
      <c r="F47" s="295">
        <f t="shared" si="1"/>
        <v>0.29444444444444445</v>
      </c>
      <c r="G47" s="207">
        <v>0.98</v>
      </c>
      <c r="H47" s="207">
        <v>1.28</v>
      </c>
      <c r="I47" s="207">
        <v>1.9</v>
      </c>
    </row>
    <row r="48" spans="1:42" ht="12.75" thickBot="1">
      <c r="A48" s="183" t="s">
        <v>223</v>
      </c>
      <c r="B48" s="204">
        <v>649.6</v>
      </c>
      <c r="C48" s="16">
        <v>8.8000000000000007</v>
      </c>
      <c r="D48" s="16">
        <v>73</v>
      </c>
      <c r="E48" s="16">
        <v>36.6</v>
      </c>
      <c r="F48" s="294">
        <f t="shared" si="1"/>
        <v>0.50136986301369868</v>
      </c>
      <c r="G48" s="204">
        <v>1.5</v>
      </c>
      <c r="H48" s="204">
        <v>2</v>
      </c>
      <c r="I48" s="204">
        <v>0.7</v>
      </c>
    </row>
    <row r="49" spans="1:9" ht="12.75" thickBot="1">
      <c r="A49" s="182" t="s">
        <v>226</v>
      </c>
      <c r="B49" s="206">
        <v>1237.5999999999999</v>
      </c>
      <c r="C49" s="13">
        <v>4.9000000000000004</v>
      </c>
      <c r="D49" s="13">
        <v>25</v>
      </c>
      <c r="E49" s="13">
        <v>10</v>
      </c>
      <c r="F49" s="295">
        <f t="shared" si="1"/>
        <v>0.4</v>
      </c>
      <c r="G49" s="207">
        <v>1.75</v>
      </c>
      <c r="H49" s="207">
        <v>2.2000000000000002</v>
      </c>
      <c r="I49" s="207">
        <v>2.5</v>
      </c>
    </row>
    <row r="50" spans="1:9" ht="12.75" thickBot="1">
      <c r="A50" s="183" t="s">
        <v>234</v>
      </c>
      <c r="B50" s="204">
        <v>1367</v>
      </c>
      <c r="C50" s="16">
        <v>2.2999999999999998</v>
      </c>
      <c r="D50" s="16">
        <v>3</v>
      </c>
      <c r="E50" s="16">
        <v>0</v>
      </c>
      <c r="F50" s="298">
        <v>0</v>
      </c>
      <c r="G50" s="204">
        <v>0.25</v>
      </c>
      <c r="H50" s="204">
        <v>1.25</v>
      </c>
      <c r="I50" s="204">
        <v>29.9</v>
      </c>
    </row>
    <row r="51" spans="1:9" ht="12.75" thickBot="1">
      <c r="A51" s="356" t="s">
        <v>6</v>
      </c>
      <c r="B51" s="10">
        <v>260</v>
      </c>
      <c r="C51" s="10">
        <v>7.7</v>
      </c>
      <c r="D51" s="10">
        <v>88</v>
      </c>
      <c r="E51" s="10">
        <v>51</v>
      </c>
      <c r="F51" s="285">
        <f t="shared" ref="F51:F69" si="2">E51/D51</f>
        <v>0.57954545454545459</v>
      </c>
      <c r="G51" s="10">
        <v>0.2</v>
      </c>
      <c r="H51" s="10">
        <v>0.7</v>
      </c>
      <c r="I51" s="10">
        <v>9</v>
      </c>
    </row>
    <row r="52" spans="1:9" ht="12.75" thickBot="1">
      <c r="A52" s="375"/>
      <c r="B52" s="11">
        <v>320</v>
      </c>
      <c r="C52" s="11">
        <v>7.7</v>
      </c>
      <c r="D52" s="11">
        <v>88</v>
      </c>
      <c r="E52" s="11">
        <v>51</v>
      </c>
      <c r="F52" s="287">
        <f t="shared" si="2"/>
        <v>0.57954545454545459</v>
      </c>
      <c r="G52" s="11">
        <v>1</v>
      </c>
      <c r="H52" s="11">
        <v>1.6</v>
      </c>
      <c r="I52" s="11">
        <v>5</v>
      </c>
    </row>
    <row r="53" spans="1:9" ht="12.75" thickBot="1">
      <c r="A53" s="357"/>
      <c r="B53" s="187">
        <v>380</v>
      </c>
      <c r="C53" s="187">
        <v>7.7</v>
      </c>
      <c r="D53" s="187">
        <v>88</v>
      </c>
      <c r="E53" s="187">
        <v>51</v>
      </c>
      <c r="F53" s="296">
        <f t="shared" si="2"/>
        <v>0.57954545454545459</v>
      </c>
      <c r="G53" s="187">
        <v>1.1000000000000001</v>
      </c>
      <c r="H53" s="187">
        <v>2.2999999999999998</v>
      </c>
      <c r="I53" s="187">
        <v>6</v>
      </c>
    </row>
    <row r="54" spans="1:9" ht="12.75" thickBot="1">
      <c r="A54" s="362" t="s">
        <v>19</v>
      </c>
      <c r="B54" s="11">
        <v>350</v>
      </c>
      <c r="C54" s="11">
        <v>6.7</v>
      </c>
      <c r="D54" s="11">
        <v>95</v>
      </c>
      <c r="E54" s="11">
        <v>37</v>
      </c>
      <c r="F54" s="287">
        <f t="shared" si="2"/>
        <v>0.38947368421052631</v>
      </c>
      <c r="G54" s="11">
        <v>0.35</v>
      </c>
      <c r="H54" s="11">
        <v>0.65</v>
      </c>
      <c r="I54" s="11">
        <v>14</v>
      </c>
    </row>
    <row r="55" spans="1:9" ht="12.75" thickBot="1">
      <c r="A55" s="416"/>
      <c r="B55" s="10">
        <v>415</v>
      </c>
      <c r="C55" s="10">
        <v>6.7</v>
      </c>
      <c r="D55" s="10">
        <v>95</v>
      </c>
      <c r="E55" s="10">
        <v>37</v>
      </c>
      <c r="F55" s="285">
        <f t="shared" si="2"/>
        <v>0.38947368421052631</v>
      </c>
      <c r="G55" s="10">
        <v>0.5</v>
      </c>
      <c r="H55" s="10">
        <v>0.7</v>
      </c>
      <c r="I55" s="10">
        <v>14</v>
      </c>
    </row>
    <row r="56" spans="1:9" ht="12.75" thickBot="1">
      <c r="A56" s="363"/>
      <c r="B56" s="188">
        <v>680</v>
      </c>
      <c r="C56" s="188">
        <v>6.7</v>
      </c>
      <c r="D56" s="188">
        <v>95</v>
      </c>
      <c r="E56" s="188">
        <v>37</v>
      </c>
      <c r="F56" s="297">
        <f t="shared" si="2"/>
        <v>0.38947368421052631</v>
      </c>
      <c r="G56" s="188">
        <v>1.2</v>
      </c>
      <c r="H56" s="188">
        <v>2.1</v>
      </c>
      <c r="I56" s="188">
        <v>32</v>
      </c>
    </row>
    <row r="57" spans="1:9" ht="12.75" thickBot="1">
      <c r="A57" s="356" t="s">
        <v>23</v>
      </c>
      <c r="B57" s="10">
        <v>570</v>
      </c>
      <c r="C57" s="10">
        <v>4.7</v>
      </c>
      <c r="D57" s="10">
        <v>63</v>
      </c>
      <c r="E57" s="10">
        <v>24</v>
      </c>
      <c r="F57" s="285">
        <f t="shared" si="2"/>
        <v>0.38095238095238093</v>
      </c>
      <c r="G57" s="10">
        <v>0.5</v>
      </c>
      <c r="H57" s="10">
        <v>0.8</v>
      </c>
      <c r="I57" s="10">
        <v>7</v>
      </c>
    </row>
    <row r="58" spans="1:9" ht="12.75" thickBot="1">
      <c r="A58" s="375"/>
      <c r="B58" s="11">
        <v>575</v>
      </c>
      <c r="C58" s="11">
        <v>4.7</v>
      </c>
      <c r="D58" s="11">
        <v>63</v>
      </c>
      <c r="E58" s="11">
        <v>24</v>
      </c>
      <c r="F58" s="287">
        <f t="shared" si="2"/>
        <v>0.38095238095238093</v>
      </c>
      <c r="G58" s="11">
        <v>0.9</v>
      </c>
      <c r="H58" s="11">
        <v>1.2</v>
      </c>
      <c r="I58" s="11">
        <v>13</v>
      </c>
    </row>
    <row r="59" spans="1:9" ht="12.75" thickBot="1">
      <c r="A59" s="357"/>
      <c r="B59" s="187">
        <v>845</v>
      </c>
      <c r="C59" s="187">
        <v>4.7</v>
      </c>
      <c r="D59" s="187">
        <v>63</v>
      </c>
      <c r="E59" s="187">
        <v>24</v>
      </c>
      <c r="F59" s="296">
        <f t="shared" si="2"/>
        <v>0.38095238095238093</v>
      </c>
      <c r="G59" s="187">
        <v>2.1</v>
      </c>
      <c r="H59" s="187">
        <v>2.5</v>
      </c>
      <c r="I59" s="187">
        <v>230</v>
      </c>
    </row>
    <row r="60" spans="1:9" ht="12.75" thickBot="1">
      <c r="A60" s="362" t="s">
        <v>11</v>
      </c>
      <c r="B60" s="11">
        <v>670</v>
      </c>
      <c r="C60" s="11">
        <v>3.2</v>
      </c>
      <c r="D60" s="11">
        <v>45</v>
      </c>
      <c r="E60" s="11">
        <v>14</v>
      </c>
      <c r="F60" s="287">
        <f t="shared" si="2"/>
        <v>0.31111111111111112</v>
      </c>
      <c r="G60" s="11">
        <v>0.6</v>
      </c>
      <c r="H60" s="11">
        <v>0.9</v>
      </c>
      <c r="I60" s="11">
        <v>17</v>
      </c>
    </row>
    <row r="61" spans="1:9" ht="12.75" thickBot="1">
      <c r="A61" s="416"/>
      <c r="B61" s="10">
        <v>750</v>
      </c>
      <c r="C61" s="10">
        <v>3.2</v>
      </c>
      <c r="D61" s="10">
        <v>45</v>
      </c>
      <c r="E61" s="10">
        <v>14</v>
      </c>
      <c r="F61" s="285">
        <f t="shared" si="2"/>
        <v>0.31111111111111112</v>
      </c>
      <c r="G61" s="10">
        <v>0.5</v>
      </c>
      <c r="H61" s="10">
        <v>0.8</v>
      </c>
      <c r="I61" s="10">
        <v>16</v>
      </c>
    </row>
    <row r="62" spans="1:9" ht="12.75" thickBot="1">
      <c r="A62" s="363"/>
      <c r="B62" s="188">
        <v>1135</v>
      </c>
      <c r="C62" s="188">
        <v>3.2</v>
      </c>
      <c r="D62" s="188">
        <v>45</v>
      </c>
      <c r="E62" s="188">
        <v>14</v>
      </c>
      <c r="F62" s="297">
        <f t="shared" si="2"/>
        <v>0.31111111111111112</v>
      </c>
      <c r="G62" s="188">
        <v>3</v>
      </c>
      <c r="H62" s="188" t="s">
        <v>303</v>
      </c>
      <c r="I62" s="188" t="s">
        <v>32</v>
      </c>
    </row>
    <row r="63" spans="1:9" ht="12.75" thickBot="1">
      <c r="A63" s="356" t="s">
        <v>20</v>
      </c>
      <c r="B63" s="10">
        <v>1000</v>
      </c>
      <c r="C63" s="10">
        <v>1.9</v>
      </c>
      <c r="D63" s="10">
        <v>12</v>
      </c>
      <c r="E63" s="10">
        <v>8</v>
      </c>
      <c r="F63" s="285">
        <f t="shared" si="2"/>
        <v>0.66666666666666663</v>
      </c>
      <c r="G63" s="10">
        <v>0.4</v>
      </c>
      <c r="H63" s="10">
        <v>0.8</v>
      </c>
      <c r="I63" s="10">
        <v>66</v>
      </c>
    </row>
    <row r="64" spans="1:9" ht="12.75" thickBot="1">
      <c r="A64" s="375"/>
      <c r="B64" s="11">
        <v>1020</v>
      </c>
      <c r="C64" s="11">
        <v>1.9</v>
      </c>
      <c r="D64" s="11">
        <v>12</v>
      </c>
      <c r="E64" s="11">
        <v>8</v>
      </c>
      <c r="F64" s="287">
        <f t="shared" si="2"/>
        <v>0.66666666666666663</v>
      </c>
      <c r="G64" s="11">
        <v>0.4</v>
      </c>
      <c r="H64" s="11">
        <v>0.8</v>
      </c>
      <c r="I64" s="11">
        <v>41</v>
      </c>
    </row>
    <row r="65" spans="1:9" ht="12.75" thickBot="1">
      <c r="A65" s="357"/>
      <c r="B65" s="187">
        <v>1275</v>
      </c>
      <c r="C65" s="187">
        <v>1.9</v>
      </c>
      <c r="D65" s="187">
        <v>12</v>
      </c>
      <c r="E65" s="187">
        <v>8</v>
      </c>
      <c r="F65" s="296">
        <f t="shared" si="2"/>
        <v>0.66666666666666663</v>
      </c>
      <c r="G65" s="187">
        <v>2.4</v>
      </c>
      <c r="H65" s="187">
        <v>2.7</v>
      </c>
      <c r="I65" s="187">
        <v>47</v>
      </c>
    </row>
    <row r="66" spans="1:9" ht="12.75" thickBot="1">
      <c r="A66" s="362" t="s">
        <v>17</v>
      </c>
      <c r="B66" s="11">
        <v>355</v>
      </c>
      <c r="C66" s="11">
        <v>4.8</v>
      </c>
      <c r="D66" s="11">
        <v>90</v>
      </c>
      <c r="E66" s="11">
        <v>37</v>
      </c>
      <c r="F66" s="287">
        <f t="shared" si="2"/>
        <v>0.41111111111111109</v>
      </c>
      <c r="G66" s="11">
        <v>0.15</v>
      </c>
      <c r="H66" s="11">
        <v>0.3</v>
      </c>
      <c r="I66" s="11">
        <v>24</v>
      </c>
    </row>
    <row r="67" spans="1:9" ht="12.75" thickBot="1">
      <c r="A67" s="416"/>
      <c r="B67" s="10">
        <v>410</v>
      </c>
      <c r="C67" s="10">
        <v>4.8</v>
      </c>
      <c r="D67" s="10">
        <v>90</v>
      </c>
      <c r="E67" s="10">
        <v>37</v>
      </c>
      <c r="F67" s="285">
        <f t="shared" si="2"/>
        <v>0.41111111111111109</v>
      </c>
      <c r="G67" s="10">
        <v>0.5</v>
      </c>
      <c r="H67" s="10">
        <v>0.8</v>
      </c>
      <c r="I67" s="10">
        <v>4</v>
      </c>
    </row>
    <row r="68" spans="1:9" ht="12.75" thickBot="1">
      <c r="A68" s="416"/>
      <c r="B68" s="11">
        <v>560</v>
      </c>
      <c r="C68" s="11">
        <v>4.8</v>
      </c>
      <c r="D68" s="11">
        <v>90</v>
      </c>
      <c r="E68" s="11">
        <v>37</v>
      </c>
      <c r="F68" s="287">
        <f t="shared" si="2"/>
        <v>0.41111111111111109</v>
      </c>
      <c r="G68" s="11">
        <v>0.8</v>
      </c>
      <c r="H68" s="11">
        <v>1</v>
      </c>
      <c r="I68" s="11">
        <v>18</v>
      </c>
    </row>
    <row r="69" spans="1:9" ht="12.75" thickBot="1">
      <c r="A69" s="417"/>
      <c r="B69" s="10">
        <v>755</v>
      </c>
      <c r="C69" s="10">
        <v>4.8</v>
      </c>
      <c r="D69" s="10">
        <v>90</v>
      </c>
      <c r="E69" s="10">
        <v>37</v>
      </c>
      <c r="F69" s="285">
        <f t="shared" si="2"/>
        <v>0.41111111111111109</v>
      </c>
      <c r="G69" s="10">
        <v>1.5</v>
      </c>
      <c r="H69" s="10" t="s">
        <v>146</v>
      </c>
      <c r="I69" s="10" t="s">
        <v>32</v>
      </c>
    </row>
  </sheetData>
  <mergeCells count="57">
    <mergeCell ref="C25:C27"/>
    <mergeCell ref="C22:C24"/>
    <mergeCell ref="D22:D24"/>
    <mergeCell ref="D25:D27"/>
    <mergeCell ref="F9:F11"/>
    <mergeCell ref="A3:T3"/>
    <mergeCell ref="A1:T1"/>
    <mergeCell ref="A2:T2"/>
    <mergeCell ref="F5:F7"/>
    <mergeCell ref="O5:O8"/>
    <mergeCell ref="N5:N7"/>
    <mergeCell ref="H5:I6"/>
    <mergeCell ref="J5:K6"/>
    <mergeCell ref="G5:G7"/>
    <mergeCell ref="L5:L6"/>
    <mergeCell ref="M5:M6"/>
    <mergeCell ref="B9:B11"/>
    <mergeCell ref="C9:C11"/>
    <mergeCell ref="A5:A8"/>
    <mergeCell ref="C5:E5"/>
    <mergeCell ref="B5:B7"/>
    <mergeCell ref="B12:B14"/>
    <mergeCell ref="A12:A14"/>
    <mergeCell ref="A9:A11"/>
    <mergeCell ref="C12:C14"/>
    <mergeCell ref="D12:D14"/>
    <mergeCell ref="D9:D11"/>
    <mergeCell ref="E9:E11"/>
    <mergeCell ref="A15:A18"/>
    <mergeCell ref="B15:B18"/>
    <mergeCell ref="C15:C18"/>
    <mergeCell ref="D15:D18"/>
    <mergeCell ref="F12:F14"/>
    <mergeCell ref="E12:E14"/>
    <mergeCell ref="A19:A21"/>
    <mergeCell ref="B19:B21"/>
    <mergeCell ref="C19:C21"/>
    <mergeCell ref="D19:D21"/>
    <mergeCell ref="E19:E21"/>
    <mergeCell ref="A66:A69"/>
    <mergeCell ref="A57:A59"/>
    <mergeCell ref="A54:A56"/>
    <mergeCell ref="A22:A24"/>
    <mergeCell ref="B22:B24"/>
    <mergeCell ref="A25:A27"/>
    <mergeCell ref="A40:A41"/>
    <mergeCell ref="B25:B27"/>
    <mergeCell ref="A63:A65"/>
    <mergeCell ref="A60:A62"/>
    <mergeCell ref="A51:A53"/>
    <mergeCell ref="F15:F18"/>
    <mergeCell ref="E22:E24"/>
    <mergeCell ref="F22:F24"/>
    <mergeCell ref="F25:F27"/>
    <mergeCell ref="E25:E27"/>
    <mergeCell ref="F19:F21"/>
    <mergeCell ref="E15:E18"/>
  </mergeCells>
  <phoneticPr fontId="7" type="noConversion"/>
  <hyperlinks>
    <hyperlink ref="A3" r:id="rId1" display="https://publicwiki.deltares.nl/download/attachments/226296305/11204950_TKI-MUSA_Laboratory_Experiments_Phase1AB_final_nosignatures.pdf?version=1&amp;modificationDate=1706280967043&amp;api=v2" xr:uid="{81F76BAC-A24F-4633-A6F3-18ED0270F125}"/>
  </hyperlinks>
  <pageMargins left="0.7" right="0.7" top="0.75" bottom="0.75" header="0.3" footer="0.3"/>
  <pageSetup paperSize="9" orientation="portrait" horizontalDpi="0" verticalDpi="0" copies="0"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2E2EC-5712-45E0-B932-E4EE34BECCB3}">
  <dimension ref="A1:T26"/>
  <sheetViews>
    <sheetView zoomScaleNormal="100" workbookViewId="0">
      <selection activeCell="F8" sqref="F8:F10"/>
    </sheetView>
  </sheetViews>
  <sheetFormatPr defaultColWidth="8.85546875" defaultRowHeight="12"/>
  <cols>
    <col min="1" max="3" width="8.85546875" style="98"/>
    <col min="4" max="4" width="8.85546875" style="98" customWidth="1"/>
    <col min="5" max="5" width="8.85546875" style="98"/>
    <col min="6" max="6" width="8.85546875" style="98" customWidth="1"/>
    <col min="7" max="7" width="21" style="98" bestFit="1" customWidth="1"/>
    <col min="8" max="8" width="22.140625" style="98" bestFit="1" customWidth="1"/>
    <col min="9" max="9" width="16.140625" style="98" bestFit="1" customWidth="1"/>
    <col min="10" max="10" width="13.5703125" style="98" customWidth="1"/>
    <col min="11" max="12" width="10.5703125" style="98" customWidth="1"/>
    <col min="13" max="13" width="18.42578125" style="98" bestFit="1" customWidth="1"/>
    <col min="14" max="14" width="10.7109375" style="98" customWidth="1"/>
    <col min="15" max="15" width="10" style="98" customWidth="1"/>
    <col min="16" max="16" width="7.28515625" style="98" customWidth="1"/>
    <col min="17" max="17" width="10" style="98" customWidth="1"/>
    <col min="18" max="16384" width="8.85546875" style="98"/>
  </cols>
  <sheetData>
    <row r="1" spans="1:20" ht="12.6" customHeight="1">
      <c r="A1" s="315" t="s">
        <v>720</v>
      </c>
      <c r="B1" s="315"/>
      <c r="C1" s="315"/>
      <c r="D1" s="315"/>
      <c r="E1" s="315"/>
      <c r="F1" s="315"/>
      <c r="G1" s="315"/>
      <c r="H1" s="315"/>
      <c r="I1" s="315"/>
      <c r="J1" s="315"/>
      <c r="K1" s="315"/>
      <c r="L1" s="315"/>
      <c r="M1" s="315"/>
      <c r="N1" s="315"/>
      <c r="O1" s="315"/>
      <c r="P1" s="315"/>
      <c r="Q1" s="315"/>
      <c r="R1" s="315"/>
      <c r="S1" s="315"/>
      <c r="T1" s="315"/>
    </row>
    <row r="2" spans="1:20" s="163" customFormat="1">
      <c r="A2" s="316" t="s">
        <v>681</v>
      </c>
      <c r="B2" s="316"/>
      <c r="C2" s="316"/>
      <c r="D2" s="316"/>
      <c r="E2" s="316"/>
      <c r="F2" s="316"/>
      <c r="G2" s="316"/>
      <c r="H2" s="316"/>
      <c r="I2" s="316"/>
      <c r="J2" s="316"/>
      <c r="K2" s="316"/>
      <c r="L2" s="316"/>
      <c r="M2" s="316"/>
      <c r="N2" s="316"/>
      <c r="O2" s="316"/>
      <c r="P2" s="316"/>
      <c r="Q2" s="316"/>
      <c r="R2" s="316"/>
      <c r="S2" s="316"/>
      <c r="T2" s="316"/>
    </row>
    <row r="3" spans="1:20" ht="12.75" thickBot="1">
      <c r="A3" s="254" t="s">
        <v>652</v>
      </c>
      <c r="B3" s="163"/>
      <c r="C3" s="257"/>
      <c r="D3" s="163"/>
      <c r="E3" s="163"/>
      <c r="F3" s="163"/>
      <c r="G3" s="164"/>
      <c r="H3" s="163"/>
      <c r="I3" s="163"/>
      <c r="J3" s="163"/>
    </row>
    <row r="4" spans="1:20" ht="12.75" thickBot="1">
      <c r="A4" s="423" t="s">
        <v>1</v>
      </c>
      <c r="B4" s="425" t="s">
        <v>530</v>
      </c>
      <c r="C4" s="424" t="s">
        <v>526</v>
      </c>
      <c r="D4" s="424"/>
      <c r="E4" s="424"/>
      <c r="F4" s="425" t="s">
        <v>728</v>
      </c>
      <c r="G4" s="433" t="s">
        <v>529</v>
      </c>
      <c r="H4" s="433" t="s">
        <v>542</v>
      </c>
      <c r="I4" s="429" t="s">
        <v>531</v>
      </c>
      <c r="J4" s="430"/>
      <c r="K4" s="436"/>
      <c r="L4" s="436"/>
      <c r="M4" s="425" t="s">
        <v>534</v>
      </c>
      <c r="N4" s="306" t="s">
        <v>104</v>
      </c>
    </row>
    <row r="5" spans="1:20" ht="12.75" thickBot="1">
      <c r="A5" s="423"/>
      <c r="B5" s="426"/>
      <c r="C5" s="213" t="s">
        <v>28</v>
      </c>
      <c r="D5" s="212" t="s">
        <v>117</v>
      </c>
      <c r="E5" s="212" t="s">
        <v>118</v>
      </c>
      <c r="F5" s="426"/>
      <c r="G5" s="434"/>
      <c r="H5" s="435"/>
      <c r="I5" s="431"/>
      <c r="J5" s="432"/>
      <c r="K5" s="437"/>
      <c r="L5" s="437"/>
      <c r="M5" s="426"/>
      <c r="N5" s="306"/>
    </row>
    <row r="6" spans="1:20" ht="12.75" thickBot="1">
      <c r="A6" s="423"/>
      <c r="B6" s="427"/>
      <c r="C6" s="209" t="s">
        <v>140</v>
      </c>
      <c r="D6" s="210" t="s">
        <v>119</v>
      </c>
      <c r="E6" s="210" t="s">
        <v>528</v>
      </c>
      <c r="F6" s="427"/>
      <c r="G6" s="435"/>
      <c r="H6" s="189" t="s">
        <v>112</v>
      </c>
      <c r="I6" s="189" t="s">
        <v>114</v>
      </c>
      <c r="J6" s="189" t="s">
        <v>115</v>
      </c>
      <c r="K6" s="12" t="s">
        <v>543</v>
      </c>
      <c r="L6" s="12" t="s">
        <v>543</v>
      </c>
      <c r="M6" s="427"/>
      <c r="N6" s="306"/>
    </row>
    <row r="7" spans="1:20" ht="15" thickBot="1">
      <c r="A7" s="423"/>
      <c r="B7" s="119" t="s">
        <v>29</v>
      </c>
      <c r="C7" s="211" t="s">
        <v>527</v>
      </c>
      <c r="D7" s="211" t="s">
        <v>527</v>
      </c>
      <c r="E7" s="211" t="s">
        <v>527</v>
      </c>
      <c r="F7" s="214" t="s">
        <v>32</v>
      </c>
      <c r="G7" s="190" t="s">
        <v>480</v>
      </c>
      <c r="H7" s="190" t="s">
        <v>480</v>
      </c>
      <c r="I7" s="190" t="s">
        <v>480</v>
      </c>
      <c r="J7" s="190" t="s">
        <v>480</v>
      </c>
      <c r="K7" s="119" t="s">
        <v>532</v>
      </c>
      <c r="L7" s="119" t="s">
        <v>532</v>
      </c>
      <c r="M7" s="190" t="s">
        <v>553</v>
      </c>
      <c r="N7" s="306"/>
    </row>
    <row r="8" spans="1:20" ht="12.75" thickBot="1">
      <c r="A8" s="418" t="s">
        <v>6</v>
      </c>
      <c r="B8" s="311">
        <v>7.7</v>
      </c>
      <c r="C8" s="311">
        <f>100-D8</f>
        <v>12</v>
      </c>
      <c r="D8" s="311">
        <v>88</v>
      </c>
      <c r="E8" s="311">
        <v>51</v>
      </c>
      <c r="F8" s="414">
        <f>E8/D8</f>
        <v>0.57954545454545459</v>
      </c>
      <c r="G8" s="129">
        <v>250</v>
      </c>
      <c r="H8" s="129">
        <v>234</v>
      </c>
      <c r="I8" s="182">
        <v>261</v>
      </c>
      <c r="J8" s="129">
        <v>25</v>
      </c>
      <c r="K8" s="191">
        <v>0.15</v>
      </c>
      <c r="L8" s="191">
        <v>0.35</v>
      </c>
      <c r="M8" s="14">
        <v>8.5</v>
      </c>
      <c r="N8" s="14" t="s">
        <v>105</v>
      </c>
    </row>
    <row r="9" spans="1:20" ht="12.75" thickBot="1">
      <c r="A9" s="418"/>
      <c r="B9" s="311"/>
      <c r="C9" s="311"/>
      <c r="D9" s="311"/>
      <c r="E9" s="311"/>
      <c r="F9" s="414"/>
      <c r="G9" s="129">
        <v>325</v>
      </c>
      <c r="H9" s="129">
        <v>319</v>
      </c>
      <c r="I9" s="182">
        <v>319</v>
      </c>
      <c r="J9" s="129">
        <v>21</v>
      </c>
      <c r="K9" s="191">
        <v>0.35</v>
      </c>
      <c r="L9" s="191">
        <v>0.61</v>
      </c>
      <c r="M9" s="14">
        <v>4.7</v>
      </c>
      <c r="N9" s="14" t="s">
        <v>105</v>
      </c>
    </row>
    <row r="10" spans="1:20" ht="12.75" thickBot="1">
      <c r="A10" s="418"/>
      <c r="B10" s="311"/>
      <c r="C10" s="311"/>
      <c r="D10" s="311"/>
      <c r="E10" s="311"/>
      <c r="F10" s="414"/>
      <c r="G10" s="129">
        <v>400</v>
      </c>
      <c r="H10" s="129">
        <v>386</v>
      </c>
      <c r="I10" s="182">
        <v>381</v>
      </c>
      <c r="J10" s="129">
        <v>5</v>
      </c>
      <c r="K10" s="191">
        <v>0.52</v>
      </c>
      <c r="L10" s="191">
        <v>0.91</v>
      </c>
      <c r="M10" s="14">
        <v>6</v>
      </c>
      <c r="N10" s="14" t="s">
        <v>105</v>
      </c>
    </row>
    <row r="11" spans="1:20" ht="12.75" thickBot="1">
      <c r="A11" s="419" t="s">
        <v>19</v>
      </c>
      <c r="B11" s="305">
        <v>6.7</v>
      </c>
      <c r="C11" s="305">
        <f>100-D11</f>
        <v>5</v>
      </c>
      <c r="D11" s="305">
        <v>95</v>
      </c>
      <c r="E11" s="305">
        <v>37</v>
      </c>
      <c r="F11" s="415">
        <f>E11/D11</f>
        <v>0.38947368421052631</v>
      </c>
      <c r="G11" s="131">
        <v>250</v>
      </c>
      <c r="H11" s="131">
        <v>337</v>
      </c>
      <c r="I11" s="183">
        <v>350</v>
      </c>
      <c r="J11" s="131">
        <v>13</v>
      </c>
      <c r="K11" s="192">
        <v>0.17</v>
      </c>
      <c r="L11" s="192">
        <v>0.38</v>
      </c>
      <c r="M11" s="15">
        <v>14.6</v>
      </c>
      <c r="N11" s="15" t="s">
        <v>105</v>
      </c>
    </row>
    <row r="12" spans="1:20" ht="12.75" thickBot="1">
      <c r="A12" s="419"/>
      <c r="B12" s="305"/>
      <c r="C12" s="305"/>
      <c r="D12" s="305"/>
      <c r="E12" s="305"/>
      <c r="F12" s="415"/>
      <c r="G12" s="131">
        <v>400</v>
      </c>
      <c r="H12" s="131">
        <v>421</v>
      </c>
      <c r="I12" s="183">
        <v>415</v>
      </c>
      <c r="J12" s="131">
        <v>5</v>
      </c>
      <c r="K12" s="192">
        <v>0.5</v>
      </c>
      <c r="L12" s="192">
        <v>0.8</v>
      </c>
      <c r="M12" s="15">
        <v>14.2</v>
      </c>
      <c r="N12" s="15" t="s">
        <v>106</v>
      </c>
    </row>
    <row r="13" spans="1:20" ht="12.75" thickBot="1">
      <c r="A13" s="419"/>
      <c r="B13" s="305"/>
      <c r="C13" s="305"/>
      <c r="D13" s="305"/>
      <c r="E13" s="305"/>
      <c r="F13" s="415"/>
      <c r="G13" s="131" t="s">
        <v>145</v>
      </c>
      <c r="H13" s="131">
        <v>682</v>
      </c>
      <c r="I13" s="183">
        <v>682</v>
      </c>
      <c r="J13" s="131">
        <v>36</v>
      </c>
      <c r="K13" s="192">
        <v>3.15</v>
      </c>
      <c r="L13" s="192">
        <v>5.34</v>
      </c>
      <c r="M13" s="15">
        <v>31.8</v>
      </c>
      <c r="N13" s="15" t="s">
        <v>106</v>
      </c>
    </row>
    <row r="14" spans="1:20" ht="12.75" thickBot="1">
      <c r="A14" s="418" t="s">
        <v>17</v>
      </c>
      <c r="B14" s="311">
        <v>4.8</v>
      </c>
      <c r="C14" s="311">
        <f>100-D14</f>
        <v>10</v>
      </c>
      <c r="D14" s="311">
        <v>90</v>
      </c>
      <c r="E14" s="311">
        <v>37</v>
      </c>
      <c r="F14" s="414">
        <f>E14/D14</f>
        <v>0.41111111111111109</v>
      </c>
      <c r="G14" s="129">
        <v>250</v>
      </c>
      <c r="H14" s="129">
        <v>420</v>
      </c>
      <c r="I14" s="182">
        <v>356</v>
      </c>
      <c r="J14" s="129">
        <v>64</v>
      </c>
      <c r="K14" s="191">
        <v>0.14000000000000001</v>
      </c>
      <c r="L14" s="191">
        <v>0.35</v>
      </c>
      <c r="M14" s="14">
        <v>24.3</v>
      </c>
      <c r="N14" s="14" t="s">
        <v>105</v>
      </c>
    </row>
    <row r="15" spans="1:20" ht="12.75" thickBot="1">
      <c r="A15" s="418"/>
      <c r="B15" s="311"/>
      <c r="C15" s="311"/>
      <c r="D15" s="311"/>
      <c r="E15" s="311"/>
      <c r="F15" s="414"/>
      <c r="G15" s="129">
        <v>400</v>
      </c>
      <c r="H15" s="129">
        <v>412</v>
      </c>
      <c r="I15" s="182">
        <v>407</v>
      </c>
      <c r="J15" s="129">
        <v>8</v>
      </c>
      <c r="K15" s="191">
        <v>0.21</v>
      </c>
      <c r="L15" s="191">
        <v>0.35</v>
      </c>
      <c r="M15" s="14">
        <v>3.9</v>
      </c>
      <c r="N15" s="14" t="s">
        <v>106</v>
      </c>
    </row>
    <row r="16" spans="1:20" ht="12.75" thickBot="1">
      <c r="A16" s="418"/>
      <c r="B16" s="311"/>
      <c r="C16" s="311"/>
      <c r="D16" s="311"/>
      <c r="E16" s="311"/>
      <c r="F16" s="414"/>
      <c r="G16" s="129">
        <v>600</v>
      </c>
      <c r="H16" s="129">
        <v>550</v>
      </c>
      <c r="I16" s="182">
        <v>560</v>
      </c>
      <c r="J16" s="129">
        <v>12</v>
      </c>
      <c r="K16" s="191">
        <v>1.01</v>
      </c>
      <c r="L16" s="191">
        <v>1.31</v>
      </c>
      <c r="M16" s="14">
        <v>17.600000000000001</v>
      </c>
      <c r="N16" s="14" t="s">
        <v>106</v>
      </c>
    </row>
    <row r="17" spans="1:14" ht="12.75" thickBot="1">
      <c r="A17" s="418"/>
      <c r="B17" s="311"/>
      <c r="C17" s="311"/>
      <c r="D17" s="311"/>
      <c r="E17" s="311"/>
      <c r="F17" s="414"/>
      <c r="G17" s="129" t="s">
        <v>144</v>
      </c>
      <c r="H17" s="129">
        <v>756</v>
      </c>
      <c r="I17" s="182">
        <v>755</v>
      </c>
      <c r="J17" s="129">
        <v>1</v>
      </c>
      <c r="K17" s="191">
        <v>5.3</v>
      </c>
      <c r="L17" s="191">
        <v>5.52</v>
      </c>
      <c r="M17" s="14" t="s">
        <v>32</v>
      </c>
      <c r="N17" s="14" t="s">
        <v>106</v>
      </c>
    </row>
    <row r="18" spans="1:14" ht="12.75" thickBot="1">
      <c r="A18" s="419" t="s">
        <v>23</v>
      </c>
      <c r="B18" s="305">
        <v>4.7</v>
      </c>
      <c r="C18" s="305">
        <f>100-D18</f>
        <v>37</v>
      </c>
      <c r="D18" s="305">
        <v>63</v>
      </c>
      <c r="E18" s="305">
        <v>24</v>
      </c>
      <c r="F18" s="415">
        <f>E18/D18</f>
        <v>0.38095238095238093</v>
      </c>
      <c r="G18" s="131">
        <v>400</v>
      </c>
      <c r="H18" s="131">
        <v>623</v>
      </c>
      <c r="I18" s="183">
        <v>572</v>
      </c>
      <c r="J18" s="131">
        <v>51</v>
      </c>
      <c r="K18" s="192">
        <v>0.3</v>
      </c>
      <c r="L18" s="192">
        <v>0.7</v>
      </c>
      <c r="M18" s="15">
        <v>6.9</v>
      </c>
      <c r="N18" s="15" t="s">
        <v>106</v>
      </c>
    </row>
    <row r="19" spans="1:14" ht="12.75" thickBot="1">
      <c r="A19" s="419"/>
      <c r="B19" s="305"/>
      <c r="C19" s="305"/>
      <c r="D19" s="305"/>
      <c r="E19" s="305"/>
      <c r="F19" s="415"/>
      <c r="G19" s="131">
        <v>600</v>
      </c>
      <c r="H19" s="131">
        <v>618</v>
      </c>
      <c r="I19" s="183">
        <v>575</v>
      </c>
      <c r="J19" s="131">
        <v>47</v>
      </c>
      <c r="K19" s="192">
        <v>0.21</v>
      </c>
      <c r="L19" s="192">
        <v>1.47</v>
      </c>
      <c r="M19" s="15">
        <v>12.7</v>
      </c>
      <c r="N19" s="15" t="s">
        <v>106</v>
      </c>
    </row>
    <row r="20" spans="1:14" ht="12.75" thickBot="1">
      <c r="A20" s="419"/>
      <c r="B20" s="305"/>
      <c r="C20" s="305"/>
      <c r="D20" s="305"/>
      <c r="E20" s="305"/>
      <c r="F20" s="415"/>
      <c r="G20" s="131" t="s">
        <v>143</v>
      </c>
      <c r="H20" s="131">
        <v>818</v>
      </c>
      <c r="I20" s="183">
        <v>845</v>
      </c>
      <c r="J20" s="131">
        <v>25</v>
      </c>
      <c r="K20" s="192" t="s">
        <v>107</v>
      </c>
      <c r="L20" s="192">
        <v>5.58</v>
      </c>
      <c r="M20" s="15">
        <v>228.3</v>
      </c>
      <c r="N20" s="15" t="s">
        <v>108</v>
      </c>
    </row>
    <row r="21" spans="1:14" ht="12.75" thickBot="1">
      <c r="A21" s="418" t="s">
        <v>11</v>
      </c>
      <c r="B21" s="311">
        <v>3.2</v>
      </c>
      <c r="C21" s="311">
        <f>100-D21</f>
        <v>55</v>
      </c>
      <c r="D21" s="311">
        <v>45</v>
      </c>
      <c r="E21" s="311">
        <v>14</v>
      </c>
      <c r="F21" s="414">
        <f>E21/D21</f>
        <v>0.31111111111111112</v>
      </c>
      <c r="G21" s="129">
        <v>400</v>
      </c>
      <c r="H21" s="129">
        <v>712</v>
      </c>
      <c r="I21" s="182">
        <v>669</v>
      </c>
      <c r="J21" s="129">
        <v>99</v>
      </c>
      <c r="K21" s="191">
        <v>0.14000000000000001</v>
      </c>
      <c r="L21" s="191">
        <v>0.56000000000000005</v>
      </c>
      <c r="M21" s="14">
        <v>16.5</v>
      </c>
      <c r="N21" s="14" t="s">
        <v>106</v>
      </c>
    </row>
    <row r="22" spans="1:14" ht="12.75" thickBot="1">
      <c r="A22" s="418"/>
      <c r="B22" s="311"/>
      <c r="C22" s="311"/>
      <c r="D22" s="311"/>
      <c r="E22" s="311"/>
      <c r="F22" s="414"/>
      <c r="G22" s="129">
        <v>600</v>
      </c>
      <c r="H22" s="129">
        <v>784</v>
      </c>
      <c r="I22" s="182">
        <v>748</v>
      </c>
      <c r="J22" s="129">
        <v>36</v>
      </c>
      <c r="K22" s="191">
        <v>0.6</v>
      </c>
      <c r="L22" s="191">
        <v>0.8</v>
      </c>
      <c r="M22" s="14">
        <v>15.5</v>
      </c>
      <c r="N22" s="14" t="s">
        <v>106</v>
      </c>
    </row>
    <row r="23" spans="1:14" ht="12.75" thickBot="1">
      <c r="A23" s="418"/>
      <c r="B23" s="311"/>
      <c r="C23" s="311"/>
      <c r="D23" s="311"/>
      <c r="E23" s="311"/>
      <c r="F23" s="414"/>
      <c r="G23" s="129" t="s">
        <v>142</v>
      </c>
      <c r="H23" s="129">
        <v>1157</v>
      </c>
      <c r="I23" s="182">
        <v>1133</v>
      </c>
      <c r="J23" s="129">
        <v>31</v>
      </c>
      <c r="K23" s="191">
        <v>3.52</v>
      </c>
      <c r="L23" s="191">
        <v>5.34</v>
      </c>
      <c r="M23" s="14" t="s">
        <v>32</v>
      </c>
      <c r="N23" s="14" t="s">
        <v>108</v>
      </c>
    </row>
    <row r="24" spans="1:14" ht="12.75" thickBot="1">
      <c r="A24" s="419" t="s">
        <v>20</v>
      </c>
      <c r="B24" s="305">
        <v>1.9</v>
      </c>
      <c r="C24" s="305">
        <f>100-D24</f>
        <v>88</v>
      </c>
      <c r="D24" s="305">
        <v>12</v>
      </c>
      <c r="E24" s="305">
        <v>8</v>
      </c>
      <c r="F24" s="415">
        <f>E24/D24</f>
        <v>0.66666666666666663</v>
      </c>
      <c r="G24" s="131">
        <v>400</v>
      </c>
      <c r="H24" s="131">
        <v>956</v>
      </c>
      <c r="I24" s="183">
        <v>1022</v>
      </c>
      <c r="J24" s="131">
        <v>66</v>
      </c>
      <c r="K24" s="192">
        <v>0.12</v>
      </c>
      <c r="L24" s="192">
        <v>0.22</v>
      </c>
      <c r="M24" s="15">
        <v>66.2</v>
      </c>
      <c r="N24" s="15" t="s">
        <v>108</v>
      </c>
    </row>
    <row r="25" spans="1:14" ht="12.75" thickBot="1">
      <c r="A25" s="419"/>
      <c r="B25" s="305"/>
      <c r="C25" s="305"/>
      <c r="D25" s="305"/>
      <c r="E25" s="305"/>
      <c r="F25" s="415"/>
      <c r="G25" s="131">
        <v>600</v>
      </c>
      <c r="H25" s="131">
        <v>991</v>
      </c>
      <c r="I25" s="183">
        <v>999</v>
      </c>
      <c r="J25" s="131">
        <v>8</v>
      </c>
      <c r="K25" s="192">
        <v>0.1</v>
      </c>
      <c r="L25" s="192">
        <v>0.24</v>
      </c>
      <c r="M25" s="15">
        <v>40.5</v>
      </c>
      <c r="N25" s="15" t="s">
        <v>108</v>
      </c>
    </row>
    <row r="26" spans="1:14" ht="12.75" thickBot="1">
      <c r="A26" s="419"/>
      <c r="B26" s="305"/>
      <c r="C26" s="305"/>
      <c r="D26" s="305"/>
      <c r="E26" s="305"/>
      <c r="F26" s="415"/>
      <c r="G26" s="131" t="s">
        <v>116</v>
      </c>
      <c r="H26" s="131">
        <v>1244</v>
      </c>
      <c r="I26" s="183">
        <v>1276</v>
      </c>
      <c r="J26" s="131">
        <v>33</v>
      </c>
      <c r="K26" s="192">
        <v>2</v>
      </c>
      <c r="L26" s="192">
        <v>2.5299999999999998</v>
      </c>
      <c r="M26" s="15">
        <v>47.2</v>
      </c>
      <c r="N26" s="15" t="s">
        <v>110</v>
      </c>
    </row>
  </sheetData>
  <mergeCells count="49">
    <mergeCell ref="A1:T1"/>
    <mergeCell ref="A4:A7"/>
    <mergeCell ref="B4:B6"/>
    <mergeCell ref="C4:E4"/>
    <mergeCell ref="F4:F6"/>
    <mergeCell ref="G4:G6"/>
    <mergeCell ref="H4:H5"/>
    <mergeCell ref="I4:J5"/>
    <mergeCell ref="K4:K5"/>
    <mergeCell ref="L4:L5"/>
    <mergeCell ref="M4:M6"/>
    <mergeCell ref="N4:N7"/>
    <mergeCell ref="A2:T2"/>
    <mergeCell ref="A21:A23"/>
    <mergeCell ref="B8:B10"/>
    <mergeCell ref="B18:B20"/>
    <mergeCell ref="B21:B23"/>
    <mergeCell ref="A8:A10"/>
    <mergeCell ref="A18:A20"/>
    <mergeCell ref="B11:B13"/>
    <mergeCell ref="A11:A13"/>
    <mergeCell ref="B14:B17"/>
    <mergeCell ref="A14:A17"/>
    <mergeCell ref="C18:C20"/>
    <mergeCell ref="C21:C23"/>
    <mergeCell ref="D8:D10"/>
    <mergeCell ref="D18:D20"/>
    <mergeCell ref="D21:D23"/>
    <mergeCell ref="C8:C10"/>
    <mergeCell ref="D11:D13"/>
    <mergeCell ref="C11:C13"/>
    <mergeCell ref="C14:C17"/>
    <mergeCell ref="D14:D17"/>
    <mergeCell ref="A24:A26"/>
    <mergeCell ref="F24:F26"/>
    <mergeCell ref="E24:E26"/>
    <mergeCell ref="D24:D26"/>
    <mergeCell ref="C24:C26"/>
    <mergeCell ref="B24:B26"/>
    <mergeCell ref="F21:F23"/>
    <mergeCell ref="E8:E10"/>
    <mergeCell ref="E18:E20"/>
    <mergeCell ref="E21:E23"/>
    <mergeCell ref="F8:F10"/>
    <mergeCell ref="F18:F20"/>
    <mergeCell ref="F11:F13"/>
    <mergeCell ref="E11:E13"/>
    <mergeCell ref="E14:E17"/>
    <mergeCell ref="F14:F17"/>
  </mergeCells>
  <hyperlinks>
    <hyperlink ref="A2" r:id="rId1" display="https://publicwiki.deltares.nl/download/attachments/226296305/11204950_TKI-MUSA_Laboratory_Experiments_Phase1AB_final_nosignatures.pdf?version=1&amp;modificationDate=1706280967043&amp;api=v2" xr:uid="{89B951E5-ACAC-4014-B7AD-63F2EBA2FB89}"/>
  </hyperlinks>
  <pageMargins left="0.7" right="0.7" top="0.75" bottom="0.75" header="0.3" footer="0.3"/>
  <pageSetup paperSize="9" orientation="portrait" verticalDpi="0" r:id="rId2"/>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3</vt:i4>
      </vt:variant>
    </vt:vector>
  </HeadingPairs>
  <TitlesOfParts>
    <vt:vector size="22" baseType="lpstr">
      <vt:lpstr>Table of contents</vt:lpstr>
      <vt:lpstr>1. Locations</vt:lpstr>
      <vt:lpstr>2. Simple Grain Size</vt:lpstr>
      <vt:lpstr>3. Detailed Grain Size</vt:lpstr>
      <vt:lpstr>4. Consolidation</vt:lpstr>
      <vt:lpstr>5. XRD_Minerals</vt:lpstr>
      <vt:lpstr>6. Small Flume Hydro Profiles</vt:lpstr>
      <vt:lpstr>7. Results Flume Phase 1A</vt:lpstr>
      <vt:lpstr>8. Results Eromes Phase 1A</vt:lpstr>
      <vt:lpstr>9. Results Flume Phase 1B</vt:lpstr>
      <vt:lpstr>10. Results Phase 1C</vt:lpstr>
      <vt:lpstr>11. Results Phase 1D</vt:lpstr>
      <vt:lpstr>Cons_100_fig</vt:lpstr>
      <vt:lpstr>ZW2_Cons</vt:lpstr>
      <vt:lpstr>GR1_Cons</vt:lpstr>
      <vt:lpstr>H2_Cons</vt:lpstr>
      <vt:lpstr>WAW1_Cons</vt:lpstr>
      <vt:lpstr>BH1_Cons</vt:lpstr>
      <vt:lpstr>HU1_Cons</vt:lpstr>
      <vt:lpstr>'2. Simple Grain Size'!_Ref60930704</vt:lpstr>
      <vt:lpstr>'1. Locations'!_Ref66352295</vt:lpstr>
      <vt:lpstr>'1. Locations'!_Ref67838077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Marcio Bouchat</dc:creator>
  <cp:lastModifiedBy>Roy van Weerdenburg</cp:lastModifiedBy>
  <dcterms:created xsi:type="dcterms:W3CDTF">2021-03-11T14:12:43Z</dcterms:created>
  <dcterms:modified xsi:type="dcterms:W3CDTF">2024-02-14T14:09:07Z</dcterms:modified>
</cp:coreProperties>
</file>